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CFD032C-248E-4107-B379-83752E691713}" xr6:coauthVersionLast="47" xr6:coauthVersionMax="47" xr10:uidLastSave="{00000000-0000-0000-0000-000000000000}"/>
  <bookViews>
    <workbookView xWindow="13740" yWindow="-16320" windowWidth="29040" windowHeight="15720" xr2:uid="{00000000-000D-0000-FFFF-FFFF00000000}"/>
  </bookViews>
  <sheets>
    <sheet name="PC FUEL" sheetId="1" r:id="rId1"/>
    <sheet name="PC SEGMENT" sheetId="2" r:id="rId2"/>
    <sheet name="PC OWNER" sheetId="3" r:id="rId3"/>
    <sheet name="PC REGION" sheetId="4" r:id="rId4"/>
    <sheet name="PC OWNER_FUEL" sheetId="5" r:id="rId5"/>
    <sheet name="check" sheetId="7" state="hidden" r:id="rId6"/>
    <sheet name="Foglio1" sheetId="6" state="hidden" r:id="rId7"/>
  </sheets>
  <definedNames>
    <definedName name="_xlnm.Print_Area" localSheetId="0">'PC FUEL'!$A$1:$AF$43</definedName>
    <definedName name="_xlnm.Print_Area" localSheetId="2">'PC OWNER'!$A$1:$AF$27</definedName>
    <definedName name="_xlnm.Print_Area" localSheetId="4">'PC OWNER_FUEL'!$A$1:$AF$88</definedName>
    <definedName name="_xlnm.Print_Area" localSheetId="3">'PC REGION'!$A$1:$AF$33</definedName>
    <definedName name="_xlnm.Print_Area" localSheetId="1">'PC SEGMENT'!$A$1:$AF$23</definedName>
    <definedName name="Query1">'PC OWNER_FUEL'!$A$52:$AB$65</definedName>
    <definedName name="_xlnm.Print_Titles" localSheetId="0">'PC FUEL'!$A:$A,'PC FUEL'!$1:$5</definedName>
    <definedName name="_xlnm.Print_Titles" localSheetId="2">'PC OWNER'!$A:$A,'PC OWNER'!$1:$5</definedName>
    <definedName name="_xlnm.Print_Titles" localSheetId="4">'PC OWNER_FUEL'!$A:$A</definedName>
    <definedName name="_xlnm.Print_Titles" localSheetId="3">'PC REGION'!$A:$A,'PC REGION'!$1:$6</definedName>
    <definedName name="_xlnm.Print_Titles" localSheetId="1">'PC SEGMENT'!$A:$A,'PC SEGMENT'!$1:$5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1" l="1"/>
  <c r="AD22" i="1"/>
  <c r="AC22" i="1"/>
  <c r="AE24" i="1"/>
  <c r="AD24" i="1"/>
  <c r="AE22" i="1"/>
  <c r="AD21" i="1"/>
  <c r="AC21" i="1"/>
  <c r="AE20" i="1"/>
  <c r="AD20" i="1"/>
  <c r="AF20" i="1" s="1"/>
  <c r="AC20" i="1"/>
  <c r="AE19" i="1"/>
  <c r="AD19" i="1"/>
  <c r="AF19" i="1" s="1"/>
  <c r="AC19" i="1"/>
  <c r="AE18" i="1"/>
  <c r="AD18" i="1"/>
  <c r="AF18" i="1" s="1"/>
  <c r="AC18" i="1"/>
  <c r="AE17" i="1"/>
  <c r="AD17" i="1"/>
  <c r="AF17" i="1" s="1"/>
  <c r="AC17" i="1"/>
  <c r="AE16" i="1"/>
  <c r="AD16" i="1"/>
  <c r="AF16" i="1" s="1"/>
  <c r="AC16" i="1"/>
  <c r="AE15" i="1"/>
  <c r="AD15" i="1"/>
  <c r="AF15" i="1" s="1"/>
  <c r="AC15" i="1"/>
  <c r="AE14" i="1"/>
  <c r="AD14" i="1"/>
  <c r="AF14" i="1" s="1"/>
  <c r="AC14" i="1"/>
  <c r="AD13" i="1"/>
  <c r="AC13" i="1"/>
  <c r="AE12" i="1"/>
  <c r="AD12" i="1"/>
  <c r="AF12" i="1" s="1"/>
  <c r="AC12" i="1"/>
  <c r="AE11" i="1"/>
  <c r="AD11" i="1"/>
  <c r="AF11" i="1" s="1"/>
  <c r="AC11" i="1"/>
  <c r="AE10" i="1"/>
  <c r="AD10" i="1"/>
  <c r="AF10" i="1" s="1"/>
  <c r="AC10" i="1"/>
  <c r="AE9" i="1"/>
  <c r="AD9" i="1"/>
  <c r="AF9" i="1" s="1"/>
  <c r="AC9" i="1"/>
  <c r="AC65" i="5"/>
  <c r="AC19" i="5"/>
  <c r="AC8" i="5"/>
  <c r="AE69" i="5"/>
  <c r="AD69" i="5"/>
  <c r="AF69" i="5" s="1"/>
  <c r="AC69" i="5"/>
  <c r="AE67" i="5"/>
  <c r="AD67" i="5"/>
  <c r="AF67" i="5" s="1"/>
  <c r="AC67" i="5"/>
  <c r="AD66" i="5"/>
  <c r="AC66" i="5"/>
  <c r="AE65" i="5"/>
  <c r="AD65" i="5"/>
  <c r="AF65" i="5" s="1"/>
  <c r="AE64" i="5"/>
  <c r="AD64" i="5"/>
  <c r="AF64" i="5" s="1"/>
  <c r="AC64" i="5"/>
  <c r="AE63" i="5"/>
  <c r="AD63" i="5"/>
  <c r="AF63" i="5" s="1"/>
  <c r="AC63" i="5"/>
  <c r="AE62" i="5"/>
  <c r="AD62" i="5"/>
  <c r="AC62" i="5"/>
  <c r="AE61" i="5"/>
  <c r="AD61" i="5"/>
  <c r="AF61" i="5" s="1"/>
  <c r="AC61" i="5"/>
  <c r="AC80" i="5" s="1"/>
  <c r="AE60" i="5"/>
  <c r="AD60" i="5"/>
  <c r="AF60" i="5" s="1"/>
  <c r="AC60" i="5"/>
  <c r="AE59" i="5"/>
  <c r="AD59" i="5"/>
  <c r="AC59" i="5"/>
  <c r="AC78" i="5" s="1"/>
  <c r="AD58" i="5"/>
  <c r="AD77" i="5" s="1"/>
  <c r="AC58" i="5"/>
  <c r="AC77" i="5" s="1"/>
  <c r="AE57" i="5"/>
  <c r="AD57" i="5"/>
  <c r="AC57" i="5"/>
  <c r="AC76" i="5" s="1"/>
  <c r="AE56" i="5"/>
  <c r="AD56" i="5"/>
  <c r="AC56" i="5"/>
  <c r="AC75" i="5" s="1"/>
  <c r="AE55" i="5"/>
  <c r="AD55" i="5"/>
  <c r="AF55" i="5" s="1"/>
  <c r="AC55" i="5"/>
  <c r="AE54" i="5"/>
  <c r="AD54" i="5"/>
  <c r="AF54" i="5" s="1"/>
  <c r="AC54" i="5"/>
  <c r="AE53" i="5"/>
  <c r="AD53" i="5"/>
  <c r="AF53" i="5" s="1"/>
  <c r="AC53" i="5"/>
  <c r="AC71" i="5"/>
  <c r="AD71" i="5"/>
  <c r="AC72" i="5"/>
  <c r="AD72" i="5"/>
  <c r="AC73" i="5"/>
  <c r="AD73" i="5"/>
  <c r="AC74" i="5"/>
  <c r="AD74" i="5"/>
  <c r="AC79" i="5"/>
  <c r="AD79" i="5"/>
  <c r="AD80" i="5"/>
  <c r="AC81" i="5"/>
  <c r="AC82" i="5"/>
  <c r="AD82" i="5"/>
  <c r="AC83" i="5"/>
  <c r="AD83" i="5"/>
  <c r="AE24" i="5"/>
  <c r="AD24" i="5"/>
  <c r="AF24" i="5" s="1"/>
  <c r="AC24" i="5"/>
  <c r="AE22" i="5"/>
  <c r="AD22" i="5"/>
  <c r="AF22" i="5" s="1"/>
  <c r="AC22" i="5"/>
  <c r="AD21" i="5"/>
  <c r="AC21" i="5"/>
  <c r="AE20" i="5"/>
  <c r="AD20" i="5"/>
  <c r="AF20" i="5" s="1"/>
  <c r="AC20" i="5"/>
  <c r="AE19" i="5"/>
  <c r="AD19" i="5"/>
  <c r="AF19" i="5" s="1"/>
  <c r="AE18" i="5"/>
  <c r="AD18" i="5"/>
  <c r="AF18" i="5" s="1"/>
  <c r="AC18" i="5"/>
  <c r="AE17" i="5"/>
  <c r="AD17" i="5"/>
  <c r="AF17" i="5" s="1"/>
  <c r="AC17" i="5"/>
  <c r="AE16" i="5"/>
  <c r="AD16" i="5"/>
  <c r="AF16" i="5" s="1"/>
  <c r="AC16" i="5"/>
  <c r="AE15" i="5"/>
  <c r="AD15" i="5"/>
  <c r="AF15" i="5" s="1"/>
  <c r="AC15" i="5"/>
  <c r="AE14" i="5"/>
  <c r="AD14" i="5"/>
  <c r="AF14" i="5" s="1"/>
  <c r="AC14" i="5"/>
  <c r="AF12" i="5"/>
  <c r="AE12" i="5"/>
  <c r="AD12" i="5"/>
  <c r="AC12" i="5"/>
  <c r="AE11" i="5"/>
  <c r="AD11" i="5"/>
  <c r="AF11" i="5" s="1"/>
  <c r="AC11" i="5"/>
  <c r="AE10" i="5"/>
  <c r="AD10" i="5"/>
  <c r="AF10" i="5" s="1"/>
  <c r="AC10" i="5"/>
  <c r="AE9" i="5"/>
  <c r="AD9" i="5"/>
  <c r="AF9" i="5" s="1"/>
  <c r="AC9" i="5"/>
  <c r="AE32" i="4"/>
  <c r="AD32" i="4"/>
  <c r="AF32" i="4" s="1"/>
  <c r="AC32" i="4"/>
  <c r="AE31" i="4"/>
  <c r="AD31" i="4"/>
  <c r="AF31" i="4" s="1"/>
  <c r="AC31" i="4"/>
  <c r="AE30" i="4"/>
  <c r="AD30" i="4"/>
  <c r="AF30" i="4" s="1"/>
  <c r="AC30" i="4"/>
  <c r="AE29" i="4"/>
  <c r="AD29" i="4"/>
  <c r="AF29" i="4" s="1"/>
  <c r="AC29" i="4"/>
  <c r="AE28" i="4"/>
  <c r="AD28" i="4"/>
  <c r="AF28" i="4" s="1"/>
  <c r="AC28" i="4"/>
  <c r="AE27" i="4"/>
  <c r="AD27" i="4"/>
  <c r="AF27" i="4" s="1"/>
  <c r="AC27" i="4"/>
  <c r="AE26" i="4"/>
  <c r="AD26" i="4"/>
  <c r="AF26" i="4" s="1"/>
  <c r="AC26" i="4"/>
  <c r="AE25" i="4"/>
  <c r="AD25" i="4"/>
  <c r="AF25" i="4" s="1"/>
  <c r="AC25" i="4"/>
  <c r="AE24" i="4"/>
  <c r="AD24" i="4"/>
  <c r="AF24" i="4" s="1"/>
  <c r="AC24" i="4"/>
  <c r="AE23" i="4"/>
  <c r="AD23" i="4"/>
  <c r="AF23" i="4" s="1"/>
  <c r="AC23" i="4"/>
  <c r="AE22" i="4"/>
  <c r="AD22" i="4"/>
  <c r="AF22" i="4" s="1"/>
  <c r="AC22" i="4"/>
  <c r="AF21" i="4"/>
  <c r="AE21" i="4"/>
  <c r="AD21" i="4"/>
  <c r="AC21" i="4"/>
  <c r="AE20" i="4"/>
  <c r="AD20" i="4"/>
  <c r="AF20" i="4" s="1"/>
  <c r="AC20" i="4"/>
  <c r="AE19" i="4"/>
  <c r="AD19" i="4"/>
  <c r="AF19" i="4" s="1"/>
  <c r="AC19" i="4"/>
  <c r="AE18" i="4"/>
  <c r="AD18" i="4"/>
  <c r="AF18" i="4" s="1"/>
  <c r="AC18" i="4"/>
  <c r="AE17" i="4"/>
  <c r="AD17" i="4"/>
  <c r="AF17" i="4" s="1"/>
  <c r="AC17" i="4"/>
  <c r="AE16" i="4"/>
  <c r="AD16" i="4"/>
  <c r="AF16" i="4" s="1"/>
  <c r="AC16" i="4"/>
  <c r="AE15" i="4"/>
  <c r="AD15" i="4"/>
  <c r="AF15" i="4" s="1"/>
  <c r="AC15" i="4"/>
  <c r="AE14" i="4"/>
  <c r="AD14" i="4"/>
  <c r="AF14" i="4" s="1"/>
  <c r="AC14" i="4"/>
  <c r="AE13" i="4"/>
  <c r="AD13" i="4"/>
  <c r="AF13" i="4" s="1"/>
  <c r="AC13" i="4"/>
  <c r="AE12" i="4"/>
  <c r="AD12" i="4"/>
  <c r="AF12" i="4" s="1"/>
  <c r="AC12" i="4"/>
  <c r="AE11" i="4"/>
  <c r="AD11" i="4"/>
  <c r="AF11" i="4" s="1"/>
  <c r="AC11" i="4"/>
  <c r="AF10" i="4"/>
  <c r="AE10" i="4"/>
  <c r="AD10" i="4"/>
  <c r="AC10" i="4"/>
  <c r="AE9" i="4"/>
  <c r="AD9" i="4"/>
  <c r="AF9" i="4" s="1"/>
  <c r="AC9" i="4"/>
  <c r="AC8" i="4"/>
  <c r="AE16" i="3"/>
  <c r="AD16" i="3"/>
  <c r="AF16" i="3" s="1"/>
  <c r="AC16" i="3"/>
  <c r="AE15" i="3"/>
  <c r="AD15" i="3"/>
  <c r="AF15" i="3" s="1"/>
  <c r="AC15" i="3"/>
  <c r="AE14" i="3"/>
  <c r="AD14" i="3"/>
  <c r="AF14" i="3" s="1"/>
  <c r="AC14" i="3"/>
  <c r="AE13" i="3"/>
  <c r="AD13" i="3"/>
  <c r="AF13" i="3" s="1"/>
  <c r="AC13" i="3"/>
  <c r="AE12" i="3"/>
  <c r="AD12" i="3"/>
  <c r="AF12" i="3" s="1"/>
  <c r="AC12" i="3"/>
  <c r="AE11" i="3"/>
  <c r="AD11" i="3"/>
  <c r="AF11" i="3" s="1"/>
  <c r="AC11" i="3"/>
  <c r="AE10" i="3"/>
  <c r="AD10" i="3"/>
  <c r="AF10" i="3" s="1"/>
  <c r="AC10" i="3"/>
  <c r="AE9" i="3"/>
  <c r="AD9" i="3"/>
  <c r="AF9" i="3" s="1"/>
  <c r="AC9" i="3"/>
  <c r="AC8" i="3"/>
  <c r="AC11" i="2"/>
  <c r="AF11" i="2" s="1"/>
  <c r="AE22" i="2"/>
  <c r="AD22" i="2"/>
  <c r="AF22" i="2" s="1"/>
  <c r="AC22" i="2"/>
  <c r="AE21" i="2"/>
  <c r="AD21" i="2"/>
  <c r="AF21" i="2" s="1"/>
  <c r="AC21" i="2"/>
  <c r="AE20" i="2"/>
  <c r="AD20" i="2"/>
  <c r="AF20" i="2" s="1"/>
  <c r="AC20" i="2"/>
  <c r="AE19" i="2"/>
  <c r="AD19" i="2"/>
  <c r="AF19" i="2" s="1"/>
  <c r="AC19" i="2"/>
  <c r="AE18" i="2"/>
  <c r="AD18" i="2"/>
  <c r="AF18" i="2" s="1"/>
  <c r="AC18" i="2"/>
  <c r="AE17" i="2"/>
  <c r="AD17" i="2"/>
  <c r="AF17" i="2" s="1"/>
  <c r="AC17" i="2"/>
  <c r="AE16" i="2"/>
  <c r="AD16" i="2"/>
  <c r="AF16" i="2" s="1"/>
  <c r="AC16" i="2"/>
  <c r="AE15" i="2"/>
  <c r="AD15" i="2"/>
  <c r="AF15" i="2" s="1"/>
  <c r="AC15" i="2"/>
  <c r="AE14" i="2"/>
  <c r="AD14" i="2"/>
  <c r="AF14" i="2" s="1"/>
  <c r="AC14" i="2"/>
  <c r="AE13" i="2"/>
  <c r="AD13" i="2"/>
  <c r="AF13" i="2" s="1"/>
  <c r="AC13" i="2"/>
  <c r="AE12" i="2"/>
  <c r="AD12" i="2"/>
  <c r="AF12" i="2" s="1"/>
  <c r="AC12" i="2"/>
  <c r="AE11" i="2"/>
  <c r="AD11" i="2"/>
  <c r="AE10" i="2"/>
  <c r="AD10" i="2"/>
  <c r="AF10" i="2" s="1"/>
  <c r="AC10" i="2"/>
  <c r="AE9" i="2"/>
  <c r="AD9" i="2"/>
  <c r="AF9" i="2" s="1"/>
  <c r="AC9" i="2"/>
  <c r="AF8" i="2"/>
  <c r="AE8" i="3"/>
  <c r="AE8" i="5"/>
  <c r="AE8" i="2"/>
  <c r="AD8" i="3"/>
  <c r="AD8" i="5"/>
  <c r="AD8" i="2"/>
  <c r="AC8" i="2"/>
  <c r="AD13" i="5"/>
  <c r="AC13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Q9" i="3"/>
  <c r="R9" i="3"/>
  <c r="R16" i="3" s="1"/>
  <c r="S9" i="3"/>
  <c r="S16" i="3" s="1"/>
  <c r="T9" i="3"/>
  <c r="T16" i="3" s="1"/>
  <c r="T21" i="3" s="1"/>
  <c r="U9" i="3"/>
  <c r="U16" i="3" s="1"/>
  <c r="V9" i="3"/>
  <c r="Q9" i="1"/>
  <c r="R9" i="1"/>
  <c r="S9" i="1"/>
  <c r="T9" i="1"/>
  <c r="U9" i="1"/>
  <c r="V9" i="1"/>
  <c r="Q10" i="1"/>
  <c r="R10" i="1"/>
  <c r="S10" i="1"/>
  <c r="T10" i="1"/>
  <c r="U10" i="1"/>
  <c r="V10" i="1"/>
  <c r="Q13" i="4"/>
  <c r="R13" i="4"/>
  <c r="S13" i="4"/>
  <c r="T13" i="4"/>
  <c r="U13" i="4"/>
  <c r="V13" i="4"/>
  <c r="Q12" i="1"/>
  <c r="R12" i="1"/>
  <c r="S12" i="1"/>
  <c r="T12" i="1"/>
  <c r="U12" i="1"/>
  <c r="V12" i="1"/>
  <c r="Q13" i="1"/>
  <c r="R13" i="1"/>
  <c r="S13" i="1"/>
  <c r="T13" i="1"/>
  <c r="U13" i="1"/>
  <c r="V13" i="1"/>
  <c r="Q16" i="1"/>
  <c r="R16" i="1"/>
  <c r="S16" i="1"/>
  <c r="T16" i="1"/>
  <c r="U16" i="1"/>
  <c r="V16" i="1"/>
  <c r="Q17" i="1"/>
  <c r="R17" i="1"/>
  <c r="S17" i="1"/>
  <c r="T17" i="1"/>
  <c r="U17" i="1"/>
  <c r="V17" i="1"/>
  <c r="Q18" i="5"/>
  <c r="R18" i="5"/>
  <c r="S18" i="5"/>
  <c r="T18" i="5"/>
  <c r="U18" i="5"/>
  <c r="V18" i="5"/>
  <c r="Q18" i="4"/>
  <c r="R18" i="4"/>
  <c r="S18" i="4"/>
  <c r="T18" i="4"/>
  <c r="U18" i="4"/>
  <c r="V18" i="4"/>
  <c r="Q18" i="3"/>
  <c r="R18" i="3"/>
  <c r="S18" i="3"/>
  <c r="T18" i="3"/>
  <c r="U18" i="3"/>
  <c r="V18" i="3"/>
  <c r="Q19" i="1"/>
  <c r="R19" i="1"/>
  <c r="S19" i="1"/>
  <c r="T19" i="1"/>
  <c r="U19" i="1"/>
  <c r="V19" i="1"/>
  <c r="Q20" i="1"/>
  <c r="R20" i="1"/>
  <c r="S20" i="1"/>
  <c r="T20" i="1"/>
  <c r="U20" i="1"/>
  <c r="V20" i="1"/>
  <c r="Q21" i="1"/>
  <c r="R21" i="1"/>
  <c r="S21" i="1"/>
  <c r="T21" i="1"/>
  <c r="U21" i="1"/>
  <c r="V21" i="1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Q14" i="1" s="1"/>
  <c r="R59" i="5"/>
  <c r="R14" i="1" s="1"/>
  <c r="S59" i="5"/>
  <c r="S14" i="1" s="1"/>
  <c r="T59" i="5"/>
  <c r="T14" i="1" s="1"/>
  <c r="U59" i="5"/>
  <c r="U14" i="1" s="1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AF24" i="1" l="1"/>
  <c r="AF22" i="1"/>
  <c r="AF8" i="5"/>
  <c r="AF62" i="5"/>
  <c r="AD81" i="5"/>
  <c r="AF59" i="5"/>
  <c r="AD78" i="5"/>
  <c r="AF57" i="5"/>
  <c r="AD76" i="5"/>
  <c r="AF56" i="5"/>
  <c r="AD75" i="5"/>
  <c r="AF8" i="3"/>
  <c r="Q16" i="3"/>
  <c r="V16" i="3"/>
  <c r="Q21" i="3"/>
  <c r="Q20" i="3"/>
  <c r="Q19" i="3"/>
  <c r="U21" i="3"/>
  <c r="U20" i="3"/>
  <c r="U19" i="3"/>
  <c r="V21" i="3"/>
  <c r="V20" i="3"/>
  <c r="V19" i="3"/>
  <c r="R19" i="3"/>
  <c r="R20" i="3"/>
  <c r="R21" i="3"/>
  <c r="S19" i="3"/>
  <c r="S20" i="3"/>
  <c r="S21" i="3"/>
  <c r="T19" i="3"/>
  <c r="T20" i="3"/>
  <c r="C8" i="5"/>
  <c r="AB63" i="5"/>
  <c r="AB56" i="5"/>
  <c r="C9" i="4" l="1"/>
  <c r="D9" i="4" s="1"/>
  <c r="C10" i="4"/>
  <c r="D10" i="4" s="1"/>
  <c r="C11" i="4"/>
  <c r="D11" i="4" s="1"/>
  <c r="C12" i="4"/>
  <c r="D12" i="4" s="1"/>
  <c r="C14" i="4"/>
  <c r="D14" i="4" s="1"/>
  <c r="C15" i="4"/>
  <c r="D15" i="4" s="1"/>
  <c r="C16" i="4"/>
  <c r="D16" i="4" s="1"/>
  <c r="C17" i="4"/>
  <c r="D17" i="4" s="1"/>
  <c r="AB18" i="5"/>
  <c r="AB14" i="5"/>
  <c r="AB11" i="5"/>
  <c r="AB22" i="5" s="1"/>
  <c r="AA63" i="5"/>
  <c r="AA56" i="5"/>
  <c r="AA18" i="5"/>
  <c r="AA14" i="5"/>
  <c r="AA11" i="5"/>
  <c r="AA22" i="5" s="1"/>
  <c r="Z63" i="5"/>
  <c r="Z59" i="5"/>
  <c r="AA59" i="5"/>
  <c r="AB59" i="5"/>
  <c r="Z56" i="5"/>
  <c r="Z18" i="5"/>
  <c r="Z14" i="5"/>
  <c r="Z11" i="5"/>
  <c r="Z22" i="5" s="1"/>
  <c r="Y63" i="5" l="1"/>
  <c r="Y59" i="5"/>
  <c r="Y56" i="5"/>
  <c r="Y18" i="5"/>
  <c r="Y14" i="5"/>
  <c r="Y11" i="5"/>
  <c r="Y22" i="5" s="1"/>
  <c r="X18" i="5" l="1"/>
  <c r="X14" i="5"/>
  <c r="X11" i="5"/>
  <c r="X22" i="5" s="1"/>
  <c r="X63" i="5"/>
  <c r="X59" i="5"/>
  <c r="X56" i="5"/>
  <c r="W11" i="5"/>
  <c r="W63" i="5"/>
  <c r="W59" i="5"/>
  <c r="W56" i="5"/>
  <c r="W18" i="5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E9" i="1"/>
  <c r="F9" i="1"/>
  <c r="G9" i="1"/>
  <c r="H9" i="1"/>
  <c r="I9" i="1"/>
  <c r="J9" i="1"/>
  <c r="K9" i="1"/>
  <c r="L9" i="1"/>
  <c r="M9" i="1"/>
  <c r="N9" i="1"/>
  <c r="O9" i="1"/>
  <c r="P9" i="1"/>
  <c r="W9" i="1"/>
  <c r="E10" i="1"/>
  <c r="F10" i="1"/>
  <c r="G10" i="1"/>
  <c r="H10" i="1"/>
  <c r="I10" i="1"/>
  <c r="J10" i="1"/>
  <c r="K10" i="1"/>
  <c r="L10" i="1"/>
  <c r="M10" i="1"/>
  <c r="N10" i="1"/>
  <c r="O10" i="1"/>
  <c r="P10" i="1"/>
  <c r="W10" i="1"/>
  <c r="E12" i="1"/>
  <c r="F12" i="1"/>
  <c r="G12" i="1"/>
  <c r="H12" i="1"/>
  <c r="I12" i="1"/>
  <c r="J12" i="1"/>
  <c r="K12" i="1"/>
  <c r="L12" i="1"/>
  <c r="M12" i="1"/>
  <c r="N12" i="1"/>
  <c r="O12" i="1"/>
  <c r="P12" i="1"/>
  <c r="W12" i="1"/>
  <c r="E13" i="1"/>
  <c r="F13" i="1"/>
  <c r="G13" i="1"/>
  <c r="H13" i="1"/>
  <c r="I13" i="1"/>
  <c r="J13" i="1"/>
  <c r="K13" i="1"/>
  <c r="L13" i="1"/>
  <c r="M13" i="1"/>
  <c r="N13" i="1"/>
  <c r="O13" i="1"/>
  <c r="P13" i="1"/>
  <c r="W13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E16" i="1"/>
  <c r="F16" i="1"/>
  <c r="G16" i="1"/>
  <c r="H16" i="1"/>
  <c r="I16" i="1"/>
  <c r="J16" i="1"/>
  <c r="K16" i="1"/>
  <c r="L16" i="1"/>
  <c r="M16" i="1"/>
  <c r="N16" i="1"/>
  <c r="O16" i="1"/>
  <c r="P16" i="1"/>
  <c r="W16" i="1"/>
  <c r="E17" i="1"/>
  <c r="F17" i="1"/>
  <c r="G17" i="1"/>
  <c r="H17" i="1"/>
  <c r="I17" i="1"/>
  <c r="J17" i="1"/>
  <c r="K17" i="1"/>
  <c r="L17" i="1"/>
  <c r="M17" i="1"/>
  <c r="N17" i="1"/>
  <c r="O17" i="1"/>
  <c r="P17" i="1"/>
  <c r="W17" i="1"/>
  <c r="E19" i="1"/>
  <c r="F19" i="1"/>
  <c r="G19" i="1"/>
  <c r="H19" i="1"/>
  <c r="I19" i="1"/>
  <c r="J19" i="1"/>
  <c r="K19" i="1"/>
  <c r="L19" i="1"/>
  <c r="M19" i="1"/>
  <c r="N19" i="1"/>
  <c r="O19" i="1"/>
  <c r="P19" i="1"/>
  <c r="W19" i="1"/>
  <c r="E20" i="1"/>
  <c r="F20" i="1"/>
  <c r="G20" i="1"/>
  <c r="H20" i="1"/>
  <c r="I20" i="1"/>
  <c r="J20" i="1"/>
  <c r="K20" i="1"/>
  <c r="L20" i="1"/>
  <c r="M20" i="1"/>
  <c r="N20" i="1"/>
  <c r="O20" i="1"/>
  <c r="P20" i="1"/>
  <c r="W20" i="1"/>
  <c r="AC8" i="1" l="1"/>
  <c r="W22" i="5"/>
  <c r="X69" i="5"/>
  <c r="V63" i="5"/>
  <c r="V18" i="1" s="1"/>
  <c r="V59" i="5"/>
  <c r="V56" i="5"/>
  <c r="V11" i="5"/>
  <c r="U63" i="5"/>
  <c r="U18" i="1" s="1"/>
  <c r="U56" i="5"/>
  <c r="U22" i="5"/>
  <c r="T63" i="5"/>
  <c r="T18" i="1" s="1"/>
  <c r="T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S63" i="5"/>
  <c r="S18" i="1" s="1"/>
  <c r="AC18" i="3"/>
  <c r="AD18" i="3"/>
  <c r="B5" i="5"/>
  <c r="B5" i="4"/>
  <c r="B5" i="3"/>
  <c r="B5" i="2"/>
  <c r="V14" i="1" l="1"/>
  <c r="V22" i="5"/>
  <c r="R63" i="5"/>
  <c r="R18" i="1" s="1"/>
  <c r="Q63" i="5" l="1"/>
  <c r="C60" i="5"/>
  <c r="Q18" i="1" l="1"/>
  <c r="B42" i="1"/>
  <c r="AB21" i="1"/>
  <c r="AA21" i="1"/>
  <c r="Z21" i="1"/>
  <c r="Y21" i="1"/>
  <c r="X21" i="1"/>
  <c r="W21" i="1"/>
  <c r="P21" i="1"/>
  <c r="O21" i="1"/>
  <c r="N21" i="1"/>
  <c r="M21" i="1"/>
  <c r="L21" i="1"/>
  <c r="K21" i="1"/>
  <c r="J21" i="1"/>
  <c r="I21" i="1"/>
  <c r="H21" i="1"/>
  <c r="G21" i="1"/>
  <c r="F21" i="1"/>
  <c r="E21" i="1"/>
  <c r="AB20" i="1"/>
  <c r="AA20" i="1"/>
  <c r="Z20" i="1"/>
  <c r="Y20" i="1"/>
  <c r="X20" i="1"/>
  <c r="AB19" i="1"/>
  <c r="AA19" i="1"/>
  <c r="Z19" i="1"/>
  <c r="Y19" i="1"/>
  <c r="X19" i="1"/>
  <c r="AB17" i="1"/>
  <c r="AA17" i="1"/>
  <c r="Z17" i="1"/>
  <c r="Y17" i="1"/>
  <c r="X17" i="1"/>
  <c r="B37" i="1"/>
  <c r="AB16" i="1"/>
  <c r="AA16" i="1"/>
  <c r="Z16" i="1"/>
  <c r="Y16" i="1"/>
  <c r="X16" i="1"/>
  <c r="AB15" i="1"/>
  <c r="AA15" i="1"/>
  <c r="Z15" i="1"/>
  <c r="Y15" i="1"/>
  <c r="X15" i="1"/>
  <c r="AB13" i="1"/>
  <c r="AA13" i="1"/>
  <c r="Z13" i="1"/>
  <c r="Y13" i="1"/>
  <c r="X13" i="1"/>
  <c r="AB12" i="1"/>
  <c r="AA12" i="1"/>
  <c r="Z12" i="1"/>
  <c r="Y12" i="1"/>
  <c r="X12" i="1"/>
  <c r="B32" i="1"/>
  <c r="AB10" i="1"/>
  <c r="AA10" i="1"/>
  <c r="Z10" i="1"/>
  <c r="Y10" i="1"/>
  <c r="X10" i="1"/>
  <c r="AB9" i="1"/>
  <c r="AA9" i="1"/>
  <c r="Z9" i="1"/>
  <c r="Y9" i="1"/>
  <c r="X9" i="1"/>
  <c r="B29" i="1"/>
  <c r="B36" i="1"/>
  <c r="B33" i="1"/>
  <c r="B30" i="1"/>
  <c r="B80" i="5"/>
  <c r="C61" i="5"/>
  <c r="D61" i="5" s="1"/>
  <c r="B36" i="5"/>
  <c r="C17" i="5"/>
  <c r="C16" i="5"/>
  <c r="D16" i="5" s="1"/>
  <c r="B38" i="1" l="1"/>
  <c r="B41" i="1"/>
  <c r="B35" i="1"/>
  <c r="B34" i="1"/>
  <c r="B31" i="1"/>
  <c r="B40" i="1"/>
  <c r="B39" i="1"/>
  <c r="C16" i="1"/>
  <c r="D16" i="1" l="1"/>
  <c r="W9" i="3" l="1"/>
  <c r="X9" i="3"/>
  <c r="Y9" i="3"/>
  <c r="C53" i="5" l="1"/>
  <c r="C9" i="5"/>
  <c r="C21" i="2"/>
  <c r="C20" i="2"/>
  <c r="C19" i="2"/>
  <c r="C18" i="2"/>
  <c r="C17" i="2"/>
  <c r="C16" i="2"/>
  <c r="C14" i="2"/>
  <c r="C13" i="2"/>
  <c r="C12" i="2"/>
  <c r="C10" i="2"/>
  <c r="C9" i="2"/>
  <c r="C15" i="3"/>
  <c r="C14" i="3"/>
  <c r="C13" i="3"/>
  <c r="C12" i="3"/>
  <c r="C11" i="3"/>
  <c r="C10" i="3"/>
  <c r="C8" i="3"/>
  <c r="C31" i="4"/>
  <c r="C30" i="4"/>
  <c r="C29" i="4"/>
  <c r="C28" i="4"/>
  <c r="C27" i="4"/>
  <c r="C26" i="4"/>
  <c r="C25" i="4"/>
  <c r="C24" i="4"/>
  <c r="C22" i="4"/>
  <c r="C21" i="4"/>
  <c r="C20" i="4"/>
  <c r="C19" i="4"/>
  <c r="C66" i="5"/>
  <c r="C65" i="5"/>
  <c r="C64" i="5"/>
  <c r="C62" i="5"/>
  <c r="C58" i="5"/>
  <c r="C57" i="5"/>
  <c r="C55" i="5"/>
  <c r="C54" i="5"/>
  <c r="C21" i="5"/>
  <c r="C20" i="5"/>
  <c r="C19" i="5"/>
  <c r="C15" i="5"/>
  <c r="C13" i="5"/>
  <c r="C12" i="5"/>
  <c r="C10" i="5"/>
  <c r="R11" i="1"/>
  <c r="S11" i="1"/>
  <c r="T11" i="1"/>
  <c r="U11" i="1"/>
  <c r="Q11" i="1" l="1"/>
  <c r="C17" i="1"/>
  <c r="C12" i="1"/>
  <c r="C10" i="1"/>
  <c r="C15" i="1"/>
  <c r="C13" i="1"/>
  <c r="C20" i="1"/>
  <c r="C21" i="1"/>
  <c r="C9" i="1"/>
  <c r="C19" i="1"/>
  <c r="S15" i="2"/>
  <c r="D12" i="1" l="1"/>
  <c r="D20" i="1"/>
  <c r="D21" i="1"/>
  <c r="D9" i="1"/>
  <c r="D13" i="1"/>
  <c r="D15" i="1"/>
  <c r="D19" i="1"/>
  <c r="Q8" i="2"/>
  <c r="R8" i="2"/>
  <c r="S8" i="2"/>
  <c r="B24" i="1" l="1"/>
  <c r="B44" i="1" s="1"/>
  <c r="P18" i="5"/>
  <c r="O18" i="5"/>
  <c r="N18" i="5"/>
  <c r="M18" i="5"/>
  <c r="L18" i="5"/>
  <c r="K18" i="5"/>
  <c r="J18" i="5"/>
  <c r="I18" i="5"/>
  <c r="H18" i="5"/>
  <c r="G18" i="5"/>
  <c r="F18" i="5"/>
  <c r="E18" i="5"/>
  <c r="P63" i="5"/>
  <c r="O63" i="5"/>
  <c r="N63" i="5"/>
  <c r="M63" i="5"/>
  <c r="L63" i="5"/>
  <c r="K63" i="5"/>
  <c r="J63" i="5"/>
  <c r="I63" i="5"/>
  <c r="H63" i="5"/>
  <c r="G63" i="5"/>
  <c r="F63" i="5"/>
  <c r="E63" i="5"/>
  <c r="O14" i="1" l="1"/>
  <c r="F18" i="1"/>
  <c r="P14" i="1"/>
  <c r="J18" i="1"/>
  <c r="E24" i="5"/>
  <c r="O11" i="1"/>
  <c r="E69" i="5"/>
  <c r="G11" i="1"/>
  <c r="O18" i="1"/>
  <c r="G18" i="1"/>
  <c r="E14" i="1"/>
  <c r="E18" i="1"/>
  <c r="I18" i="1"/>
  <c r="K24" i="5"/>
  <c r="K11" i="1"/>
  <c r="N11" i="1"/>
  <c r="L24" i="5"/>
  <c r="L11" i="1"/>
  <c r="P11" i="1"/>
  <c r="H18" i="1"/>
  <c r="K18" i="1"/>
  <c r="G14" i="1"/>
  <c r="H14" i="1"/>
  <c r="L18" i="1"/>
  <c r="I14" i="1"/>
  <c r="M18" i="1"/>
  <c r="F14" i="1"/>
  <c r="J14" i="1"/>
  <c r="N18" i="1"/>
  <c r="M24" i="5"/>
  <c r="M11" i="1"/>
  <c r="E11" i="1"/>
  <c r="F11" i="1"/>
  <c r="P18" i="1"/>
  <c r="K14" i="1"/>
  <c r="L14" i="1"/>
  <c r="M14" i="1"/>
  <c r="H11" i="1"/>
  <c r="I11" i="1"/>
  <c r="J11" i="1"/>
  <c r="N14" i="1"/>
  <c r="F24" i="5"/>
  <c r="H24" i="5"/>
  <c r="I24" i="5"/>
  <c r="N24" i="5"/>
  <c r="O24" i="5"/>
  <c r="P24" i="5"/>
  <c r="G24" i="5"/>
  <c r="J24" i="5"/>
  <c r="P67" i="5"/>
  <c r="P80" i="5" s="1"/>
  <c r="I69" i="5"/>
  <c r="C63" i="5"/>
  <c r="C59" i="5"/>
  <c r="F67" i="5"/>
  <c r="K67" i="5"/>
  <c r="K80" i="5" s="1"/>
  <c r="N67" i="5"/>
  <c r="G67" i="5"/>
  <c r="G80" i="5" s="1"/>
  <c r="H67" i="5"/>
  <c r="H80" i="5" s="1"/>
  <c r="I67" i="5"/>
  <c r="I80" i="5" s="1"/>
  <c r="L67" i="5"/>
  <c r="L80" i="5" s="1"/>
  <c r="M67" i="5"/>
  <c r="M80" i="5" s="1"/>
  <c r="O67" i="5"/>
  <c r="O80" i="5" s="1"/>
  <c r="C56" i="5"/>
  <c r="E67" i="5"/>
  <c r="J67" i="5"/>
  <c r="J80" i="5" s="1"/>
  <c r="C18" i="5"/>
  <c r="C14" i="5"/>
  <c r="C11" i="5"/>
  <c r="L69" i="5"/>
  <c r="F69" i="5"/>
  <c r="M69" i="5"/>
  <c r="P69" i="5"/>
  <c r="H69" i="5"/>
  <c r="G69" i="5"/>
  <c r="J69" i="5"/>
  <c r="N69" i="5"/>
  <c r="K69" i="5"/>
  <c r="O69" i="5"/>
  <c r="F80" i="5" l="1"/>
  <c r="E24" i="1"/>
  <c r="I24" i="1"/>
  <c r="J24" i="1"/>
  <c r="E80" i="5"/>
  <c r="L24" i="1"/>
  <c r="G24" i="1"/>
  <c r="P24" i="1"/>
  <c r="N24" i="1"/>
  <c r="K24" i="1"/>
  <c r="H24" i="1"/>
  <c r="O24" i="1"/>
  <c r="C11" i="1"/>
  <c r="C14" i="1"/>
  <c r="F24" i="1"/>
  <c r="M24" i="1"/>
  <c r="N80" i="5"/>
  <c r="C18" i="1"/>
  <c r="C24" i="5"/>
  <c r="C69" i="5"/>
  <c r="C67" i="5"/>
  <c r="Y8" i="2"/>
  <c r="Y8" i="1"/>
  <c r="D14" i="1" l="1"/>
  <c r="D24" i="5"/>
  <c r="C24" i="1"/>
  <c r="D11" i="1"/>
  <c r="D18" i="1"/>
  <c r="C80" i="5"/>
  <c r="F8" i="2"/>
  <c r="G8" i="2"/>
  <c r="H8" i="2"/>
  <c r="I8" i="2"/>
  <c r="J8" i="2"/>
  <c r="K8" i="2"/>
  <c r="L8" i="2"/>
  <c r="M8" i="2"/>
  <c r="N8" i="2"/>
  <c r="O8" i="2"/>
  <c r="P8" i="2"/>
  <c r="T8" i="2"/>
  <c r="U8" i="2"/>
  <c r="V8" i="2"/>
  <c r="W8" i="2"/>
  <c r="E8" i="2"/>
  <c r="Q11" i="2"/>
  <c r="R11" i="2"/>
  <c r="S11" i="2"/>
  <c r="T11" i="2"/>
  <c r="U11" i="2"/>
  <c r="V11" i="2"/>
  <c r="W11" i="2"/>
  <c r="S22" i="2" l="1"/>
  <c r="D24" i="1"/>
  <c r="C8" i="2"/>
  <c r="D8" i="2" l="1"/>
  <c r="R24" i="5" l="1"/>
  <c r="Q8" i="4"/>
  <c r="AB8" i="1" l="1"/>
  <c r="AA8" i="1"/>
  <c r="Z8" i="1"/>
  <c r="X8" i="1"/>
  <c r="AE8" i="1" l="1"/>
  <c r="AD8" i="1"/>
  <c r="AF8" i="1" s="1"/>
  <c r="E13" i="4"/>
  <c r="F13" i="4"/>
  <c r="G13" i="4"/>
  <c r="H13" i="4"/>
  <c r="I13" i="4"/>
  <c r="J13" i="4"/>
  <c r="K13" i="4"/>
  <c r="L13" i="4"/>
  <c r="M13" i="4"/>
  <c r="N13" i="4"/>
  <c r="O13" i="4"/>
  <c r="P13" i="4"/>
  <c r="E18" i="4"/>
  <c r="F18" i="4"/>
  <c r="G18" i="4"/>
  <c r="H18" i="4"/>
  <c r="I18" i="4"/>
  <c r="J18" i="4"/>
  <c r="K18" i="4"/>
  <c r="L18" i="4"/>
  <c r="M18" i="4"/>
  <c r="N18" i="4"/>
  <c r="O18" i="4"/>
  <c r="P18" i="4"/>
  <c r="E23" i="4"/>
  <c r="F23" i="4"/>
  <c r="G23" i="4"/>
  <c r="H23" i="4"/>
  <c r="I23" i="4"/>
  <c r="J23" i="4"/>
  <c r="K23" i="4"/>
  <c r="L23" i="4"/>
  <c r="M23" i="4"/>
  <c r="N23" i="4"/>
  <c r="O23" i="4"/>
  <c r="P23" i="4"/>
  <c r="E15" i="2"/>
  <c r="P15" i="2"/>
  <c r="O15" i="2"/>
  <c r="N15" i="2"/>
  <c r="M15" i="2"/>
  <c r="L15" i="2"/>
  <c r="K15" i="2"/>
  <c r="J15" i="2"/>
  <c r="I15" i="2"/>
  <c r="H15" i="2"/>
  <c r="G15" i="2"/>
  <c r="F15" i="2"/>
  <c r="P11" i="2"/>
  <c r="O11" i="2"/>
  <c r="N11" i="2"/>
  <c r="M11" i="2"/>
  <c r="L11" i="2"/>
  <c r="K11" i="2"/>
  <c r="J11" i="2"/>
  <c r="I11" i="2"/>
  <c r="H11" i="2"/>
  <c r="G11" i="2"/>
  <c r="F11" i="2"/>
  <c r="E11" i="2"/>
  <c r="G22" i="2" l="1"/>
  <c r="I22" i="2"/>
  <c r="J22" i="2"/>
  <c r="M22" i="2"/>
  <c r="N22" i="2"/>
  <c r="O22" i="2"/>
  <c r="F22" i="2"/>
  <c r="H22" i="2"/>
  <c r="K22" i="2"/>
  <c r="L22" i="2"/>
  <c r="P22" i="2"/>
  <c r="E22" i="2"/>
  <c r="C15" i="2"/>
  <c r="C11" i="2"/>
  <c r="C23" i="4"/>
  <c r="C18" i="4"/>
  <c r="C13" i="4"/>
  <c r="X8" i="2"/>
  <c r="Z8" i="2"/>
  <c r="AA8" i="2"/>
  <c r="AB8" i="2"/>
  <c r="C22" i="2" l="1"/>
  <c r="Y15" i="2"/>
  <c r="AA15" i="2"/>
  <c r="D18" i="2"/>
  <c r="D19" i="2"/>
  <c r="D20" i="2"/>
  <c r="D21" i="2"/>
  <c r="E9" i="3" l="1"/>
  <c r="F9" i="3"/>
  <c r="G9" i="3"/>
  <c r="H9" i="3"/>
  <c r="I9" i="3"/>
  <c r="J9" i="3"/>
  <c r="K9" i="3"/>
  <c r="L9" i="3"/>
  <c r="M9" i="3"/>
  <c r="M16" i="3" s="1"/>
  <c r="N9" i="3"/>
  <c r="N16" i="3" s="1"/>
  <c r="O9" i="3"/>
  <c r="O16" i="3" s="1"/>
  <c r="P9" i="3"/>
  <c r="P16" i="3" s="1"/>
  <c r="J16" i="3" l="1"/>
  <c r="H16" i="3"/>
  <c r="F16" i="3"/>
  <c r="L16" i="3"/>
  <c r="K16" i="3"/>
  <c r="I16" i="3"/>
  <c r="G16" i="3"/>
  <c r="E16" i="3"/>
  <c r="C9" i="3"/>
  <c r="P8" i="4"/>
  <c r="O8" i="4"/>
  <c r="N8" i="4"/>
  <c r="M8" i="4"/>
  <c r="L8" i="4"/>
  <c r="K8" i="4"/>
  <c r="J8" i="4"/>
  <c r="I8" i="4"/>
  <c r="H8" i="4"/>
  <c r="G8" i="4"/>
  <c r="F8" i="4"/>
  <c r="E8" i="4"/>
  <c r="P22" i="5"/>
  <c r="O22" i="5"/>
  <c r="N22" i="5"/>
  <c r="M22" i="5"/>
  <c r="L22" i="5"/>
  <c r="K22" i="5"/>
  <c r="F22" i="5"/>
  <c r="AC22" i="3" l="1"/>
  <c r="AA69" i="5"/>
  <c r="P36" i="5"/>
  <c r="P22" i="1"/>
  <c r="F36" i="5"/>
  <c r="F22" i="1"/>
  <c r="Y18" i="1"/>
  <c r="X18" i="1"/>
  <c r="Z18" i="1"/>
  <c r="K36" i="5"/>
  <c r="K22" i="1"/>
  <c r="L36" i="5"/>
  <c r="L22" i="1"/>
  <c r="M36" i="5"/>
  <c r="M22" i="1"/>
  <c r="O36" i="5"/>
  <c r="O22" i="1"/>
  <c r="W18" i="1"/>
  <c r="N36" i="5"/>
  <c r="N22" i="1"/>
  <c r="W67" i="5"/>
  <c r="C8" i="4"/>
  <c r="AB67" i="5"/>
  <c r="AA67" i="5"/>
  <c r="Y67" i="5"/>
  <c r="Y69" i="5"/>
  <c r="X67" i="5"/>
  <c r="S69" i="5"/>
  <c r="H22" i="5"/>
  <c r="G22" i="5"/>
  <c r="I22" i="5"/>
  <c r="Z69" i="5"/>
  <c r="Z67" i="5"/>
  <c r="AB69" i="5"/>
  <c r="J22" i="5"/>
  <c r="T69" i="5"/>
  <c r="W69" i="5"/>
  <c r="U67" i="5"/>
  <c r="U69" i="5"/>
  <c r="V67" i="5"/>
  <c r="V80" i="5" s="1"/>
  <c r="V69" i="5"/>
  <c r="S67" i="5"/>
  <c r="S80" i="5" s="1"/>
  <c r="T67" i="5"/>
  <c r="R69" i="5"/>
  <c r="R67" i="5"/>
  <c r="E22" i="5"/>
  <c r="Q15" i="2"/>
  <c r="R15" i="2"/>
  <c r="T15" i="2"/>
  <c r="U15" i="2"/>
  <c r="U22" i="2" s="1"/>
  <c r="V15" i="2"/>
  <c r="W15" i="2"/>
  <c r="X15" i="2"/>
  <c r="Z15" i="2"/>
  <c r="AB15" i="2"/>
  <c r="W22" i="2" l="1"/>
  <c r="V22" i="2"/>
  <c r="T22" i="2"/>
  <c r="R22" i="2"/>
  <c r="R80" i="5"/>
  <c r="R24" i="1"/>
  <c r="Q22" i="2"/>
  <c r="Y80" i="5"/>
  <c r="AC20" i="3"/>
  <c r="AC19" i="3"/>
  <c r="AC24" i="3"/>
  <c r="AC21" i="3"/>
  <c r="X80" i="5"/>
  <c r="W80" i="5"/>
  <c r="U80" i="5"/>
  <c r="T80" i="5"/>
  <c r="AB80" i="5"/>
  <c r="AA80" i="5"/>
  <c r="O40" i="1"/>
  <c r="O37" i="1"/>
  <c r="O42" i="1"/>
  <c r="O41" i="1"/>
  <c r="O32" i="1"/>
  <c r="O29" i="1"/>
  <c r="O33" i="1"/>
  <c r="O36" i="1"/>
  <c r="O35" i="1"/>
  <c r="O39" i="1"/>
  <c r="O30" i="1"/>
  <c r="O31" i="1"/>
  <c r="O38" i="1"/>
  <c r="O34" i="1"/>
  <c r="O44" i="1"/>
  <c r="G36" i="5"/>
  <c r="G22" i="1"/>
  <c r="H36" i="5"/>
  <c r="H22" i="1"/>
  <c r="E36" i="5"/>
  <c r="E22" i="1"/>
  <c r="L39" i="1"/>
  <c r="L37" i="1"/>
  <c r="L42" i="1"/>
  <c r="L41" i="1"/>
  <c r="L30" i="1"/>
  <c r="L35" i="1"/>
  <c r="L32" i="1"/>
  <c r="L33" i="1"/>
  <c r="L36" i="1"/>
  <c r="L29" i="1"/>
  <c r="L40" i="1"/>
  <c r="L34" i="1"/>
  <c r="L31" i="1"/>
  <c r="L38" i="1"/>
  <c r="L44" i="1"/>
  <c r="J36" i="5"/>
  <c r="J22" i="1"/>
  <c r="F36" i="1"/>
  <c r="F40" i="1"/>
  <c r="F35" i="1"/>
  <c r="F39" i="1"/>
  <c r="F33" i="1"/>
  <c r="F42" i="1"/>
  <c r="F30" i="1"/>
  <c r="F29" i="1"/>
  <c r="F32" i="1"/>
  <c r="F37" i="1"/>
  <c r="F41" i="1"/>
  <c r="F38" i="1"/>
  <c r="F34" i="1"/>
  <c r="F31" i="1"/>
  <c r="F44" i="1"/>
  <c r="K42" i="1"/>
  <c r="K30" i="1"/>
  <c r="K37" i="1"/>
  <c r="K41" i="1"/>
  <c r="K36" i="1"/>
  <c r="K35" i="1"/>
  <c r="K39" i="1"/>
  <c r="K33" i="1"/>
  <c r="K40" i="1"/>
  <c r="K29" i="1"/>
  <c r="K32" i="1"/>
  <c r="K38" i="1"/>
  <c r="K31" i="1"/>
  <c r="K34" i="1"/>
  <c r="K44" i="1"/>
  <c r="I36" i="5"/>
  <c r="I22" i="1"/>
  <c r="N41" i="1"/>
  <c r="N40" i="1"/>
  <c r="N36" i="1"/>
  <c r="N35" i="1"/>
  <c r="N32" i="1"/>
  <c r="N29" i="1"/>
  <c r="N42" i="1"/>
  <c r="N39" i="1"/>
  <c r="N33" i="1"/>
  <c r="N30" i="1"/>
  <c r="N37" i="1"/>
  <c r="N34" i="1"/>
  <c r="N31" i="1"/>
  <c r="N38" i="1"/>
  <c r="N44" i="1"/>
  <c r="P40" i="1"/>
  <c r="P39" i="1"/>
  <c r="P32" i="1"/>
  <c r="P37" i="1"/>
  <c r="P41" i="1"/>
  <c r="P35" i="1"/>
  <c r="P30" i="1"/>
  <c r="P29" i="1"/>
  <c r="P33" i="1"/>
  <c r="P36" i="1"/>
  <c r="P42" i="1"/>
  <c r="P34" i="1"/>
  <c r="P44" i="1"/>
  <c r="P38" i="1"/>
  <c r="P31" i="1"/>
  <c r="M42" i="1"/>
  <c r="M30" i="1"/>
  <c r="M36" i="1"/>
  <c r="M35" i="1"/>
  <c r="M29" i="1"/>
  <c r="M37" i="1"/>
  <c r="M39" i="1"/>
  <c r="M33" i="1"/>
  <c r="M40" i="1"/>
  <c r="M32" i="1"/>
  <c r="M41" i="1"/>
  <c r="M31" i="1"/>
  <c r="M34" i="1"/>
  <c r="M38" i="1"/>
  <c r="M44" i="1"/>
  <c r="Z80" i="5"/>
  <c r="C22" i="5"/>
  <c r="E30" i="5"/>
  <c r="X11" i="2"/>
  <c r="Y11" i="2"/>
  <c r="Y22" i="2" s="1"/>
  <c r="Z11" i="2"/>
  <c r="AA11" i="2"/>
  <c r="X22" i="2" l="1"/>
  <c r="E35" i="1"/>
  <c r="E39" i="1"/>
  <c r="E41" i="1"/>
  <c r="E42" i="1"/>
  <c r="E32" i="1"/>
  <c r="E29" i="1"/>
  <c r="E30" i="1"/>
  <c r="E37" i="1"/>
  <c r="E36" i="1"/>
  <c r="E40" i="1"/>
  <c r="E33" i="1"/>
  <c r="E34" i="1"/>
  <c r="E38" i="1"/>
  <c r="E44" i="1"/>
  <c r="E31" i="1"/>
  <c r="H37" i="1"/>
  <c r="H42" i="1"/>
  <c r="H30" i="1"/>
  <c r="H32" i="1"/>
  <c r="H29" i="1"/>
  <c r="H33" i="1"/>
  <c r="H40" i="1"/>
  <c r="H39" i="1"/>
  <c r="H41" i="1"/>
  <c r="H36" i="1"/>
  <c r="H35" i="1"/>
  <c r="H34" i="1"/>
  <c r="H31" i="1"/>
  <c r="H38" i="1"/>
  <c r="H44" i="1"/>
  <c r="G41" i="1"/>
  <c r="G42" i="1"/>
  <c r="G30" i="1"/>
  <c r="G39" i="1"/>
  <c r="G36" i="1"/>
  <c r="G35" i="1"/>
  <c r="G29" i="1"/>
  <c r="G32" i="1"/>
  <c r="G37" i="1"/>
  <c r="G33" i="1"/>
  <c r="G40" i="1"/>
  <c r="G31" i="1"/>
  <c r="G38" i="1"/>
  <c r="G34" i="1"/>
  <c r="G44" i="1"/>
  <c r="I36" i="1"/>
  <c r="I39" i="1"/>
  <c r="I42" i="1"/>
  <c r="I32" i="1"/>
  <c r="I30" i="1"/>
  <c r="I29" i="1"/>
  <c r="I37" i="1"/>
  <c r="I40" i="1"/>
  <c r="I41" i="1"/>
  <c r="I35" i="1"/>
  <c r="I33" i="1"/>
  <c r="I38" i="1"/>
  <c r="I44" i="1"/>
  <c r="I34" i="1"/>
  <c r="I31" i="1"/>
  <c r="J42" i="1"/>
  <c r="J35" i="1"/>
  <c r="J39" i="1"/>
  <c r="J41" i="1"/>
  <c r="J29" i="1"/>
  <c r="J40" i="1"/>
  <c r="J33" i="1"/>
  <c r="J36" i="1"/>
  <c r="J32" i="1"/>
  <c r="J30" i="1"/>
  <c r="J37" i="1"/>
  <c r="J38" i="1"/>
  <c r="J44" i="1"/>
  <c r="J31" i="1"/>
  <c r="J34" i="1"/>
  <c r="C36" i="5"/>
  <c r="C22" i="1"/>
  <c r="AC29" i="5"/>
  <c r="AC36" i="5"/>
  <c r="W18" i="4"/>
  <c r="X18" i="4"/>
  <c r="W18" i="3"/>
  <c r="X18" i="3"/>
  <c r="D22" i="1" l="1"/>
  <c r="C42" i="1"/>
  <c r="C36" i="1"/>
  <c r="C41" i="1"/>
  <c r="C35" i="1"/>
  <c r="C37" i="1"/>
  <c r="C40" i="1"/>
  <c r="C32" i="1"/>
  <c r="C39" i="1"/>
  <c r="C30" i="1"/>
  <c r="C29" i="1"/>
  <c r="C33" i="1"/>
  <c r="C38" i="1"/>
  <c r="C31" i="1"/>
  <c r="C34" i="1"/>
  <c r="C44" i="1"/>
  <c r="AC35" i="1"/>
  <c r="AC36" i="1"/>
  <c r="AC42" i="1"/>
  <c r="AC40" i="1"/>
  <c r="AC41" i="1"/>
  <c r="AC37" i="1"/>
  <c r="AC32" i="1"/>
  <c r="AC33" i="1"/>
  <c r="AC39" i="1"/>
  <c r="AC30" i="1"/>
  <c r="AC29" i="1"/>
  <c r="AC38" i="1"/>
  <c r="AC34" i="1"/>
  <c r="AC31" i="1"/>
  <c r="AC44" i="1"/>
  <c r="AB8" i="4"/>
  <c r="AA8" i="4"/>
  <c r="Z8" i="4"/>
  <c r="Y8" i="4"/>
  <c r="X8" i="4"/>
  <c r="AE8" i="4" s="1"/>
  <c r="W8" i="4"/>
  <c r="V8" i="4"/>
  <c r="U8" i="4"/>
  <c r="T8" i="4"/>
  <c r="S8" i="4"/>
  <c r="R8" i="4"/>
  <c r="AD8" i="4" s="1"/>
  <c r="AF8" i="4" s="1"/>
  <c r="AB13" i="4"/>
  <c r="AA13" i="4"/>
  <c r="Z13" i="4"/>
  <c r="Y13" i="4"/>
  <c r="X13" i="4"/>
  <c r="W13" i="4"/>
  <c r="AB18" i="4"/>
  <c r="AA18" i="4"/>
  <c r="Z18" i="4"/>
  <c r="Y18" i="4"/>
  <c r="AB23" i="4"/>
  <c r="AA23" i="4"/>
  <c r="Z23" i="4"/>
  <c r="Y23" i="4"/>
  <c r="X23" i="4"/>
  <c r="W23" i="4"/>
  <c r="V23" i="4"/>
  <c r="U23" i="4"/>
  <c r="T23" i="4"/>
  <c r="S23" i="4"/>
  <c r="R23" i="4"/>
  <c r="Q23" i="4"/>
  <c r="AB9" i="3"/>
  <c r="AA9" i="3"/>
  <c r="Z9" i="3"/>
  <c r="C16" i="3" l="1"/>
  <c r="Q3" i="6"/>
  <c r="Q32" i="4"/>
  <c r="AB32" i="4"/>
  <c r="X16" i="3"/>
  <c r="W16" i="3"/>
  <c r="B26" i="3"/>
  <c r="A3" i="6"/>
  <c r="L27" i="3"/>
  <c r="K3" i="6"/>
  <c r="J27" i="3"/>
  <c r="I3" i="6"/>
  <c r="O25" i="3"/>
  <c r="N3" i="6"/>
  <c r="N25" i="3"/>
  <c r="M3" i="6"/>
  <c r="M26" i="3"/>
  <c r="L3" i="6"/>
  <c r="H27" i="3"/>
  <c r="G3" i="6"/>
  <c r="P27" i="3"/>
  <c r="O3" i="6"/>
  <c r="D3" i="6"/>
  <c r="I26" i="3"/>
  <c r="H3" i="6"/>
  <c r="K25" i="3"/>
  <c r="J3" i="6"/>
  <c r="G25" i="3"/>
  <c r="F3" i="6"/>
  <c r="F25" i="3"/>
  <c r="E3" i="6"/>
  <c r="AB16" i="3"/>
  <c r="AA16" i="3"/>
  <c r="Z32" i="4"/>
  <c r="Z16" i="3"/>
  <c r="E26" i="3"/>
  <c r="Y16" i="3"/>
  <c r="Y32" i="4"/>
  <c r="X32" i="4"/>
  <c r="V32" i="4"/>
  <c r="B27" i="3"/>
  <c r="B23" i="3"/>
  <c r="B20" i="3"/>
  <c r="B24" i="3"/>
  <c r="B21" i="3"/>
  <c r="B25" i="3"/>
  <c r="B22" i="3"/>
  <c r="U32" i="4"/>
  <c r="T32" i="4"/>
  <c r="H32" i="4"/>
  <c r="L32" i="4"/>
  <c r="P32" i="4"/>
  <c r="F32" i="4"/>
  <c r="J32" i="4"/>
  <c r="N32" i="4"/>
  <c r="R32" i="4"/>
  <c r="E32" i="4"/>
  <c r="I32" i="4"/>
  <c r="M32" i="4"/>
  <c r="F22" i="3"/>
  <c r="K23" i="3"/>
  <c r="N22" i="3"/>
  <c r="P20" i="3"/>
  <c r="H24" i="3"/>
  <c r="E25" i="3"/>
  <c r="M24" i="3"/>
  <c r="P25" i="3"/>
  <c r="K26" i="3"/>
  <c r="M27" i="3"/>
  <c r="M21" i="3"/>
  <c r="J26" i="3"/>
  <c r="N26" i="3"/>
  <c r="N27" i="3"/>
  <c r="E20" i="3"/>
  <c r="H21" i="3"/>
  <c r="F23" i="3"/>
  <c r="J23" i="3"/>
  <c r="H20" i="3"/>
  <c r="P21" i="3"/>
  <c r="J22" i="3"/>
  <c r="P24" i="3"/>
  <c r="H25" i="3"/>
  <c r="E27" i="3"/>
  <c r="M20" i="3"/>
  <c r="E21" i="3"/>
  <c r="K22" i="3"/>
  <c r="N23" i="3"/>
  <c r="E24" i="3"/>
  <c r="M25" i="3"/>
  <c r="F26" i="3"/>
  <c r="R26" i="3"/>
  <c r="F27" i="3"/>
  <c r="L20" i="3"/>
  <c r="L21" i="3"/>
  <c r="L25" i="3"/>
  <c r="I20" i="3"/>
  <c r="I21" i="3"/>
  <c r="I24" i="3"/>
  <c r="G26" i="3"/>
  <c r="O26" i="3"/>
  <c r="R27" i="3"/>
  <c r="F20" i="3"/>
  <c r="J20" i="3"/>
  <c r="N20" i="3"/>
  <c r="F21" i="3"/>
  <c r="J21" i="3"/>
  <c r="N21" i="3"/>
  <c r="H22" i="3"/>
  <c r="L22" i="3"/>
  <c r="P22" i="3"/>
  <c r="H23" i="3"/>
  <c r="L23" i="3"/>
  <c r="P23" i="3"/>
  <c r="F24" i="3"/>
  <c r="J24" i="3"/>
  <c r="N24" i="3"/>
  <c r="J25" i="3"/>
  <c r="H26" i="3"/>
  <c r="L26" i="3"/>
  <c r="P26" i="3"/>
  <c r="G27" i="3"/>
  <c r="K27" i="3"/>
  <c r="O27" i="3"/>
  <c r="L24" i="3"/>
  <c r="I27" i="3"/>
  <c r="G22" i="3"/>
  <c r="O22" i="3"/>
  <c r="G23" i="3"/>
  <c r="O23" i="3"/>
  <c r="I25" i="3"/>
  <c r="G20" i="3"/>
  <c r="K20" i="3"/>
  <c r="O20" i="3"/>
  <c r="G21" i="3"/>
  <c r="K21" i="3"/>
  <c r="O21" i="3"/>
  <c r="E22" i="3"/>
  <c r="I22" i="3"/>
  <c r="M22" i="3"/>
  <c r="E23" i="3"/>
  <c r="I23" i="3"/>
  <c r="M23" i="3"/>
  <c r="G24" i="3"/>
  <c r="K24" i="3"/>
  <c r="O24" i="3"/>
  <c r="G32" i="4"/>
  <c r="K32" i="4"/>
  <c r="O32" i="4"/>
  <c r="S32" i="4"/>
  <c r="W32" i="4"/>
  <c r="AA32" i="4"/>
  <c r="AB11" i="2"/>
  <c r="AB4" i="6" l="1"/>
  <c r="AB24" i="3"/>
  <c r="AD4" i="6"/>
  <c r="AB3" i="6"/>
  <c r="V3" i="6"/>
  <c r="C32" i="4"/>
  <c r="AB26" i="3"/>
  <c r="AB27" i="3"/>
  <c r="AB22" i="3"/>
  <c r="AB21" i="3"/>
  <c r="AB23" i="3"/>
  <c r="AC27" i="3"/>
  <c r="AC23" i="3"/>
  <c r="AC26" i="3"/>
  <c r="AC25" i="3"/>
  <c r="AB25" i="3"/>
  <c r="W3" i="6"/>
  <c r="S3" i="6"/>
  <c r="S25" i="3"/>
  <c r="W24" i="3"/>
  <c r="AB20" i="3"/>
  <c r="AA24" i="3"/>
  <c r="Y4" i="6"/>
  <c r="Y3" i="6"/>
  <c r="AD3" i="6"/>
  <c r="Y24" i="3"/>
  <c r="W4" i="6"/>
  <c r="V4" i="6"/>
  <c r="U4" i="6"/>
  <c r="V27" i="3"/>
  <c r="R3" i="6"/>
  <c r="K4" i="6"/>
  <c r="E4" i="6"/>
  <c r="T4" i="6"/>
  <c r="L4" i="6"/>
  <c r="F4" i="6"/>
  <c r="G4" i="6"/>
  <c r="H4" i="6"/>
  <c r="J4" i="6"/>
  <c r="Q4" i="6"/>
  <c r="O4" i="6"/>
  <c r="N4" i="6"/>
  <c r="M4" i="6"/>
  <c r="I4" i="6"/>
  <c r="S4" i="6"/>
  <c r="R4" i="6"/>
  <c r="D4" i="6"/>
  <c r="AA4" i="6"/>
  <c r="P3" i="6"/>
  <c r="AA25" i="3"/>
  <c r="AA22" i="3"/>
  <c r="AA3" i="6"/>
  <c r="AA21" i="3"/>
  <c r="AA27" i="3"/>
  <c r="AA20" i="3"/>
  <c r="Z3" i="6"/>
  <c r="AA23" i="3"/>
  <c r="AA26" i="3"/>
  <c r="Z22" i="3"/>
  <c r="U27" i="3"/>
  <c r="T3" i="6"/>
  <c r="V25" i="3"/>
  <c r="U3" i="6"/>
  <c r="Z23" i="3"/>
  <c r="Z20" i="3"/>
  <c r="Z21" i="3"/>
  <c r="Q26" i="3"/>
  <c r="Q23" i="3"/>
  <c r="Q22" i="3"/>
  <c r="Q27" i="3"/>
  <c r="V26" i="3"/>
  <c r="Y26" i="3"/>
  <c r="X3" i="6"/>
  <c r="Z24" i="3"/>
  <c r="Z27" i="3"/>
  <c r="Y57" i="4"/>
  <c r="X4" i="6"/>
  <c r="P4" i="6"/>
  <c r="Z4" i="6"/>
  <c r="Z22" i="2"/>
  <c r="Y25" i="3"/>
  <c r="Z26" i="3"/>
  <c r="Z25" i="3"/>
  <c r="V22" i="3"/>
  <c r="V23" i="3"/>
  <c r="Q24" i="3"/>
  <c r="V24" i="3"/>
  <c r="Q25" i="3"/>
  <c r="U24" i="3"/>
  <c r="U26" i="3"/>
  <c r="U23" i="3"/>
  <c r="Y23" i="3"/>
  <c r="Y22" i="3"/>
  <c r="Y21" i="3"/>
  <c r="Y20" i="3"/>
  <c r="U25" i="3"/>
  <c r="U22" i="3"/>
  <c r="Y27" i="3"/>
  <c r="W20" i="3"/>
  <c r="Y58" i="4"/>
  <c r="Y54" i="4"/>
  <c r="Y55" i="4"/>
  <c r="Y60" i="4"/>
  <c r="X58" i="4"/>
  <c r="X57" i="4"/>
  <c r="X54" i="4"/>
  <c r="X60" i="4"/>
  <c r="X55" i="4"/>
  <c r="W54" i="4"/>
  <c r="W60" i="4"/>
  <c r="W58" i="4"/>
  <c r="W55" i="4"/>
  <c r="W57" i="4"/>
  <c r="U57" i="4"/>
  <c r="U58" i="4"/>
  <c r="U54" i="4"/>
  <c r="U60" i="4"/>
  <c r="U55" i="4"/>
  <c r="V55" i="4"/>
  <c r="V54" i="4"/>
  <c r="V60" i="4"/>
  <c r="V57" i="4"/>
  <c r="V58" i="4"/>
  <c r="S54" i="4"/>
  <c r="S60" i="4"/>
  <c r="S55" i="4"/>
  <c r="S57" i="4"/>
  <c r="S58" i="4"/>
  <c r="R55" i="4"/>
  <c r="R57" i="4"/>
  <c r="R58" i="4"/>
  <c r="R54" i="4"/>
  <c r="R60" i="4"/>
  <c r="Q57" i="4"/>
  <c r="Q58" i="4"/>
  <c r="Q55" i="4"/>
  <c r="Q54" i="4"/>
  <c r="Q60" i="4"/>
  <c r="T58" i="4"/>
  <c r="T54" i="4"/>
  <c r="T60" i="4"/>
  <c r="T55" i="4"/>
  <c r="T57" i="4"/>
  <c r="T51" i="4"/>
  <c r="T52" i="4"/>
  <c r="W51" i="4"/>
  <c r="W52" i="4"/>
  <c r="U51" i="4"/>
  <c r="U52" i="4"/>
  <c r="V51" i="4"/>
  <c r="V52" i="4"/>
  <c r="X51" i="4"/>
  <c r="X52" i="4"/>
  <c r="Q51" i="4"/>
  <c r="Q52" i="4"/>
  <c r="S51" i="4"/>
  <c r="S52" i="4"/>
  <c r="R51" i="4"/>
  <c r="R52" i="4"/>
  <c r="X26" i="3"/>
  <c r="X22" i="3"/>
  <c r="X24" i="3"/>
  <c r="X27" i="3"/>
  <c r="X23" i="3"/>
  <c r="X25" i="3"/>
  <c r="X21" i="3"/>
  <c r="X20" i="3"/>
  <c r="W27" i="3"/>
  <c r="W21" i="3"/>
  <c r="W22" i="3"/>
  <c r="W25" i="3"/>
  <c r="W23" i="3"/>
  <c r="W26" i="3"/>
  <c r="B34" i="2"/>
  <c r="S23" i="3"/>
  <c r="S27" i="3"/>
  <c r="T25" i="3"/>
  <c r="T26" i="3"/>
  <c r="T24" i="3"/>
  <c r="T27" i="3"/>
  <c r="T23" i="3"/>
  <c r="T22" i="3"/>
  <c r="R25" i="3"/>
  <c r="R23" i="3"/>
  <c r="R24" i="3"/>
  <c r="S26" i="3"/>
  <c r="S22" i="3"/>
  <c r="S24" i="3"/>
  <c r="R22" i="3"/>
  <c r="AB22" i="2"/>
  <c r="F2" i="6"/>
  <c r="AA22" i="2"/>
  <c r="E2" i="6"/>
  <c r="H2" i="6"/>
  <c r="AE4" i="6" l="1"/>
  <c r="AD2" i="6"/>
  <c r="AD22" i="3"/>
  <c r="AD21" i="3"/>
  <c r="AD20" i="3"/>
  <c r="AD19" i="3"/>
  <c r="AD24" i="3"/>
  <c r="AC37" i="4"/>
  <c r="AC40" i="4"/>
  <c r="AB27" i="2"/>
  <c r="AD23" i="3"/>
  <c r="Q2" i="6"/>
  <c r="AB2" i="6"/>
  <c r="X2" i="6"/>
  <c r="Y2" i="6"/>
  <c r="W2" i="6"/>
  <c r="V2" i="6"/>
  <c r="R2" i="6"/>
  <c r="Z41" i="2"/>
  <c r="H34" i="2"/>
  <c r="G2" i="6"/>
  <c r="J30" i="2"/>
  <c r="I2" i="6"/>
  <c r="O27" i="2"/>
  <c r="N2" i="6"/>
  <c r="L30" i="2"/>
  <c r="K2" i="6"/>
  <c r="D2" i="6"/>
  <c r="K30" i="2"/>
  <c r="J2" i="6"/>
  <c r="M30" i="2"/>
  <c r="L2" i="6"/>
  <c r="P34" i="2"/>
  <c r="O2" i="6"/>
  <c r="N30" i="2"/>
  <c r="M2" i="6"/>
  <c r="B27" i="2"/>
  <c r="B30" i="2"/>
  <c r="A2" i="6"/>
  <c r="Z30" i="2"/>
  <c r="Z28" i="2"/>
  <c r="AB30" i="2"/>
  <c r="AA2" i="6"/>
  <c r="AB34" i="2"/>
  <c r="AE3" i="6"/>
  <c r="AC3" i="6"/>
  <c r="AC4" i="6"/>
  <c r="AA30" i="2"/>
  <c r="Z2" i="6"/>
  <c r="P2" i="6"/>
  <c r="T27" i="2"/>
  <c r="S2" i="6"/>
  <c r="V34" i="2"/>
  <c r="U2" i="6"/>
  <c r="U34" i="2"/>
  <c r="T2" i="6"/>
  <c r="Z38" i="2"/>
  <c r="Z33" i="2"/>
  <c r="Z34" i="2"/>
  <c r="Z32" i="2"/>
  <c r="Z35" i="2"/>
  <c r="Z27" i="2"/>
  <c r="Z40" i="2"/>
  <c r="Z29" i="2"/>
  <c r="Z37" i="2"/>
  <c r="Z36" i="2"/>
  <c r="Z31" i="2"/>
  <c r="Z39" i="2"/>
  <c r="Y30" i="2"/>
  <c r="AD27" i="3"/>
  <c r="AA34" i="2"/>
  <c r="V27" i="2"/>
  <c r="U27" i="2"/>
  <c r="AD25" i="3"/>
  <c r="AD26" i="3"/>
  <c r="S34" i="2"/>
  <c r="AA27" i="2"/>
  <c r="K34" i="2"/>
  <c r="K27" i="2"/>
  <c r="Y27" i="2"/>
  <c r="Y34" i="2"/>
  <c r="R37" i="2"/>
  <c r="R29" i="2"/>
  <c r="J34" i="2"/>
  <c r="H27" i="2"/>
  <c r="R36" i="2"/>
  <c r="J27" i="2"/>
  <c r="L34" i="2"/>
  <c r="R40" i="2"/>
  <c r="R31" i="2"/>
  <c r="R39" i="2"/>
  <c r="E27" i="2"/>
  <c r="R28" i="2"/>
  <c r="R33" i="2"/>
  <c r="R41" i="2"/>
  <c r="Q27" i="2"/>
  <c r="R30" i="2"/>
  <c r="R27" i="2"/>
  <c r="R34" i="2"/>
  <c r="R32" i="2"/>
  <c r="R38" i="2"/>
  <c r="R35" i="2"/>
  <c r="I40" i="2"/>
  <c r="I38" i="2"/>
  <c r="I36" i="2"/>
  <c r="I32" i="2"/>
  <c r="I41" i="2"/>
  <c r="I39" i="2"/>
  <c r="I37" i="2"/>
  <c r="I35" i="2"/>
  <c r="I33" i="2"/>
  <c r="I31" i="2"/>
  <c r="I28" i="2"/>
  <c r="I29" i="2"/>
  <c r="F41" i="2"/>
  <c r="F39" i="2"/>
  <c r="F37" i="2"/>
  <c r="F35" i="2"/>
  <c r="F33" i="2"/>
  <c r="F31" i="2"/>
  <c r="F36" i="2"/>
  <c r="F29" i="2"/>
  <c r="F40" i="2"/>
  <c r="F38" i="2"/>
  <c r="F32" i="2"/>
  <c r="F28" i="2"/>
  <c r="W41" i="2"/>
  <c r="W39" i="2"/>
  <c r="W37" i="2"/>
  <c r="W35" i="2"/>
  <c r="W33" i="2"/>
  <c r="W31" i="2"/>
  <c r="W40" i="2"/>
  <c r="W38" i="2"/>
  <c r="W36" i="2"/>
  <c r="W32" i="2"/>
  <c r="W28" i="2"/>
  <c r="W29" i="2"/>
  <c r="G41" i="2"/>
  <c r="G39" i="2"/>
  <c r="G37" i="2"/>
  <c r="G35" i="2"/>
  <c r="G33" i="2"/>
  <c r="G31" i="2"/>
  <c r="G40" i="2"/>
  <c r="G38" i="2"/>
  <c r="G36" i="2"/>
  <c r="G32" i="2"/>
  <c r="G28" i="2"/>
  <c r="G29" i="2"/>
  <c r="I34" i="2"/>
  <c r="X40" i="2"/>
  <c r="X38" i="2"/>
  <c r="X36" i="2"/>
  <c r="X32" i="2"/>
  <c r="X39" i="2"/>
  <c r="X31" i="2"/>
  <c r="X28" i="2"/>
  <c r="X41" i="2"/>
  <c r="X37" i="2"/>
  <c r="X29" i="2"/>
  <c r="X35" i="2"/>
  <c r="X33" i="2"/>
  <c r="P30" i="2"/>
  <c r="O41" i="2"/>
  <c r="O39" i="2"/>
  <c r="O37" i="2"/>
  <c r="O35" i="2"/>
  <c r="O33" i="2"/>
  <c r="O31" i="2"/>
  <c r="O40" i="2"/>
  <c r="O38" i="2"/>
  <c r="O36" i="2"/>
  <c r="O32" i="2"/>
  <c r="O28" i="2"/>
  <c r="O29" i="2"/>
  <c r="L40" i="2"/>
  <c r="L38" i="2"/>
  <c r="L36" i="2"/>
  <c r="L32" i="2"/>
  <c r="L37" i="2"/>
  <c r="L28" i="2"/>
  <c r="L41" i="2"/>
  <c r="L39" i="2"/>
  <c r="L35" i="2"/>
  <c r="L33" i="2"/>
  <c r="L29" i="2"/>
  <c r="L31" i="2"/>
  <c r="J41" i="2"/>
  <c r="J39" i="2"/>
  <c r="J37" i="2"/>
  <c r="J35" i="2"/>
  <c r="J33" i="2"/>
  <c r="J31" i="2"/>
  <c r="J29" i="2"/>
  <c r="J40" i="2"/>
  <c r="J32" i="2"/>
  <c r="J38" i="2"/>
  <c r="J28" i="2"/>
  <c r="J36" i="2"/>
  <c r="AA41" i="2"/>
  <c r="AA39" i="2"/>
  <c r="AA37" i="2"/>
  <c r="AA35" i="2"/>
  <c r="AA33" i="2"/>
  <c r="AA31" i="2"/>
  <c r="AA29" i="2"/>
  <c r="AA40" i="2"/>
  <c r="AA38" i="2"/>
  <c r="AA36" i="2"/>
  <c r="AA32" i="2"/>
  <c r="AA28" i="2"/>
  <c r="S41" i="2"/>
  <c r="S39" i="2"/>
  <c r="S37" i="2"/>
  <c r="S35" i="2"/>
  <c r="S33" i="2"/>
  <c r="S31" i="2"/>
  <c r="S40" i="2"/>
  <c r="S38" i="2"/>
  <c r="S36" i="2"/>
  <c r="S32" i="2"/>
  <c r="S29" i="2"/>
  <c r="S28" i="2"/>
  <c r="W30" i="2"/>
  <c r="S27" i="2"/>
  <c r="Q34" i="2"/>
  <c r="I30" i="2"/>
  <c r="AB40" i="2"/>
  <c r="AB38" i="2"/>
  <c r="AB36" i="2"/>
  <c r="AB32" i="2"/>
  <c r="AB37" i="2"/>
  <c r="AB29" i="2"/>
  <c r="AB28" i="2"/>
  <c r="AB33" i="2"/>
  <c r="AB31" i="2"/>
  <c r="AB35" i="2"/>
  <c r="AB41" i="2"/>
  <c r="AB39" i="2"/>
  <c r="X27" i="2"/>
  <c r="G30" i="2"/>
  <c r="P40" i="2"/>
  <c r="P38" i="2"/>
  <c r="P36" i="2"/>
  <c r="P32" i="2"/>
  <c r="P35" i="2"/>
  <c r="P28" i="2"/>
  <c r="P31" i="2"/>
  <c r="P29" i="2"/>
  <c r="P41" i="2"/>
  <c r="P33" i="2"/>
  <c r="P39" i="2"/>
  <c r="P37" i="2"/>
  <c r="Q40" i="2"/>
  <c r="Q38" i="2"/>
  <c r="Q36" i="2"/>
  <c r="Q32" i="2"/>
  <c r="Q41" i="2"/>
  <c r="Q39" i="2"/>
  <c r="Q37" i="2"/>
  <c r="Q35" i="2"/>
  <c r="Q33" i="2"/>
  <c r="Q31" i="2"/>
  <c r="Q28" i="2"/>
  <c r="Q29" i="2"/>
  <c r="N41" i="2"/>
  <c r="N39" i="2"/>
  <c r="N37" i="2"/>
  <c r="N35" i="2"/>
  <c r="N33" i="2"/>
  <c r="N31" i="2"/>
  <c r="N40" i="2"/>
  <c r="N32" i="2"/>
  <c r="N29" i="2"/>
  <c r="N36" i="2"/>
  <c r="N28" i="2"/>
  <c r="N38" i="2"/>
  <c r="T40" i="2"/>
  <c r="T38" i="2"/>
  <c r="T36" i="2"/>
  <c r="T32" i="2"/>
  <c r="T41" i="2"/>
  <c r="T33" i="2"/>
  <c r="T28" i="2"/>
  <c r="T37" i="2"/>
  <c r="T35" i="2"/>
  <c r="T39" i="2"/>
  <c r="T31" i="2"/>
  <c r="T29" i="2"/>
  <c r="Q30" i="2"/>
  <c r="H40" i="2"/>
  <c r="H38" i="2"/>
  <c r="H36" i="2"/>
  <c r="H32" i="2"/>
  <c r="H39" i="2"/>
  <c r="H31" i="2"/>
  <c r="H28" i="2"/>
  <c r="H35" i="2"/>
  <c r="H29" i="2"/>
  <c r="H33" i="2"/>
  <c r="H37" i="2"/>
  <c r="H41" i="2"/>
  <c r="E40" i="2"/>
  <c r="E38" i="2"/>
  <c r="E36" i="2"/>
  <c r="E32" i="2"/>
  <c r="E41" i="2"/>
  <c r="E39" i="2"/>
  <c r="E37" i="2"/>
  <c r="E35" i="2"/>
  <c r="E33" i="2"/>
  <c r="E31" i="2"/>
  <c r="E29" i="2"/>
  <c r="E28" i="2"/>
  <c r="F34" i="2"/>
  <c r="I27" i="2"/>
  <c r="G34" i="2"/>
  <c r="U40" i="2"/>
  <c r="U38" i="2"/>
  <c r="U36" i="2"/>
  <c r="U32" i="2"/>
  <c r="U41" i="2"/>
  <c r="U39" i="2"/>
  <c r="U37" i="2"/>
  <c r="U35" i="2"/>
  <c r="U33" i="2"/>
  <c r="U31" i="2"/>
  <c r="U29" i="2"/>
  <c r="U28" i="2"/>
  <c r="E34" i="2"/>
  <c r="H30" i="2"/>
  <c r="O30" i="2"/>
  <c r="B40" i="2"/>
  <c r="B38" i="2"/>
  <c r="B36" i="2"/>
  <c r="B32" i="2"/>
  <c r="B28" i="2"/>
  <c r="B35" i="2"/>
  <c r="B31" i="2"/>
  <c r="B37" i="2"/>
  <c r="B41" i="2"/>
  <c r="B33" i="2"/>
  <c r="B39" i="2"/>
  <c r="B29" i="2"/>
  <c r="M40" i="2"/>
  <c r="M38" i="2"/>
  <c r="M36" i="2"/>
  <c r="M32" i="2"/>
  <c r="M41" i="2"/>
  <c r="M39" i="2"/>
  <c r="M37" i="2"/>
  <c r="M35" i="2"/>
  <c r="M33" i="2"/>
  <c r="M31" i="2"/>
  <c r="M29" i="2"/>
  <c r="M28" i="2"/>
  <c r="V41" i="2"/>
  <c r="V39" i="2"/>
  <c r="V37" i="2"/>
  <c r="V35" i="2"/>
  <c r="V33" i="2"/>
  <c r="V31" i="2"/>
  <c r="V29" i="2"/>
  <c r="V36" i="2"/>
  <c r="V32" i="2"/>
  <c r="V40" i="2"/>
  <c r="V28" i="2"/>
  <c r="V38" i="2"/>
  <c r="N34" i="2"/>
  <c r="V30" i="2"/>
  <c r="F30" i="2"/>
  <c r="N27" i="2"/>
  <c r="F27" i="2"/>
  <c r="T34" i="2"/>
  <c r="T30" i="2"/>
  <c r="P27" i="2"/>
  <c r="W34" i="2"/>
  <c r="O34" i="2"/>
  <c r="S30" i="2"/>
  <c r="G27" i="2"/>
  <c r="Y40" i="2"/>
  <c r="Y38" i="2"/>
  <c r="Y36" i="2"/>
  <c r="Y32" i="2"/>
  <c r="Y41" i="2"/>
  <c r="Y39" i="2"/>
  <c r="Y37" i="2"/>
  <c r="Y35" i="2"/>
  <c r="Y33" i="2"/>
  <c r="Y31" i="2"/>
  <c r="Y29" i="2"/>
  <c r="Y28" i="2"/>
  <c r="M34" i="2"/>
  <c r="U30" i="2"/>
  <c r="E30" i="2"/>
  <c r="M27" i="2"/>
  <c r="X34" i="2"/>
  <c r="X30" i="2"/>
  <c r="L27" i="2"/>
  <c r="W27" i="2"/>
  <c r="K41" i="2"/>
  <c r="K39" i="2"/>
  <c r="K37" i="2"/>
  <c r="K35" i="2"/>
  <c r="K33" i="2"/>
  <c r="K31" i="2"/>
  <c r="K40" i="2"/>
  <c r="K38" i="2"/>
  <c r="K36" i="2"/>
  <c r="K32" i="2"/>
  <c r="K29" i="2"/>
  <c r="K28" i="2"/>
  <c r="AE2" i="6" l="1"/>
  <c r="AC2" i="6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C27" i="1"/>
  <c r="B27" i="1"/>
  <c r="D65" i="5" l="1"/>
  <c r="D60" i="5"/>
  <c r="D53" i="5"/>
  <c r="Y14" i="1"/>
  <c r="X14" i="1"/>
  <c r="W14" i="1"/>
  <c r="Y11" i="1"/>
  <c r="X11" i="1"/>
  <c r="W11" i="1"/>
  <c r="AB14" i="1" l="1"/>
  <c r="AB11" i="1"/>
  <c r="AA24" i="5"/>
  <c r="AA18" i="1"/>
  <c r="AA14" i="1"/>
  <c r="AA11" i="1"/>
  <c r="T24" i="5"/>
  <c r="U24" i="5"/>
  <c r="V24" i="5"/>
  <c r="V11" i="1"/>
  <c r="AB18" i="1"/>
  <c r="S24" i="5"/>
  <c r="Z14" i="1"/>
  <c r="Z11" i="1"/>
  <c r="Z24" i="5"/>
  <c r="W24" i="5"/>
  <c r="X24" i="5"/>
  <c r="Y24" i="5"/>
  <c r="AB24" i="5"/>
  <c r="T22" i="5"/>
  <c r="Q69" i="5"/>
  <c r="Q67" i="5"/>
  <c r="R22" i="5"/>
  <c r="S22" i="5"/>
  <c r="D56" i="5"/>
  <c r="M74" i="5"/>
  <c r="R74" i="5"/>
  <c r="E74" i="5"/>
  <c r="G74" i="5"/>
  <c r="S74" i="5"/>
  <c r="P74" i="5"/>
  <c r="D59" i="5"/>
  <c r="Z74" i="5"/>
  <c r="B30" i="5"/>
  <c r="W74" i="5"/>
  <c r="D57" i="5"/>
  <c r="D58" i="5"/>
  <c r="AA74" i="5"/>
  <c r="T74" i="5"/>
  <c r="X74" i="5"/>
  <c r="D54" i="5"/>
  <c r="U74" i="5"/>
  <c r="Y74" i="5"/>
  <c r="D64" i="5"/>
  <c r="I30" i="5"/>
  <c r="M30" i="5"/>
  <c r="G30" i="5"/>
  <c r="O30" i="5"/>
  <c r="K30" i="5"/>
  <c r="H30" i="5"/>
  <c r="L30" i="5"/>
  <c r="P30" i="5"/>
  <c r="F30" i="5"/>
  <c r="J30" i="5"/>
  <c r="N30" i="5"/>
  <c r="V24" i="1" l="1"/>
  <c r="Y24" i="1"/>
  <c r="X24" i="1"/>
  <c r="X22" i="1"/>
  <c r="X31" i="1" s="1"/>
  <c r="W24" i="1"/>
  <c r="U24" i="1"/>
  <c r="T24" i="1"/>
  <c r="S22" i="1"/>
  <c r="S24" i="1"/>
  <c r="AB22" i="1"/>
  <c r="AA24" i="1"/>
  <c r="Z24" i="1"/>
  <c r="R36" i="5"/>
  <c r="R22" i="1"/>
  <c r="Z22" i="1"/>
  <c r="AA36" i="5"/>
  <c r="AA22" i="1"/>
  <c r="V36" i="5"/>
  <c r="V22" i="1"/>
  <c r="W36" i="5"/>
  <c r="W22" i="1"/>
  <c r="Y36" i="5"/>
  <c r="Y22" i="1"/>
  <c r="U36" i="5"/>
  <c r="U22" i="1"/>
  <c r="AB24" i="1"/>
  <c r="T36" i="5"/>
  <c r="T22" i="1"/>
  <c r="Q80" i="5"/>
  <c r="AB30" i="5"/>
  <c r="AB36" i="5"/>
  <c r="X36" i="5"/>
  <c r="Z36" i="5"/>
  <c r="S30" i="5"/>
  <c r="S36" i="5"/>
  <c r="U30" i="5"/>
  <c r="T30" i="5"/>
  <c r="R30" i="5"/>
  <c r="Y30" i="5"/>
  <c r="V30" i="5"/>
  <c r="X30" i="5"/>
  <c r="AA30" i="5"/>
  <c r="Z30" i="5"/>
  <c r="W30" i="5"/>
  <c r="B31" i="5"/>
  <c r="K75" i="5"/>
  <c r="K74" i="5"/>
  <c r="AB78" i="5"/>
  <c r="AB74" i="5"/>
  <c r="B81" i="5"/>
  <c r="B74" i="5"/>
  <c r="I82" i="5"/>
  <c r="I74" i="5"/>
  <c r="F72" i="5"/>
  <c r="F74" i="5"/>
  <c r="N72" i="5"/>
  <c r="N74" i="5"/>
  <c r="J72" i="5"/>
  <c r="J74" i="5"/>
  <c r="L78" i="5"/>
  <c r="L74" i="5"/>
  <c r="Q74" i="5"/>
  <c r="V85" i="5"/>
  <c r="V74" i="5"/>
  <c r="H82" i="5"/>
  <c r="H74" i="5"/>
  <c r="O72" i="5"/>
  <c r="O74" i="5"/>
  <c r="AC30" i="5"/>
  <c r="A5" i="6"/>
  <c r="Z76" i="5"/>
  <c r="T78" i="5"/>
  <c r="S78" i="5"/>
  <c r="E5" i="6"/>
  <c r="X5" i="6"/>
  <c r="J5" i="6"/>
  <c r="B79" i="5"/>
  <c r="L5" i="6"/>
  <c r="H5" i="6"/>
  <c r="J31" i="5"/>
  <c r="I5" i="6"/>
  <c r="P34" i="5"/>
  <c r="O5" i="6"/>
  <c r="O34" i="5"/>
  <c r="N5" i="6"/>
  <c r="L34" i="5"/>
  <c r="K5" i="6"/>
  <c r="G34" i="5"/>
  <c r="F5" i="6"/>
  <c r="N31" i="5"/>
  <c r="M5" i="6"/>
  <c r="H34" i="5"/>
  <c r="G5" i="6"/>
  <c r="D5" i="6"/>
  <c r="Y5" i="6"/>
  <c r="Z85" i="5"/>
  <c r="T5" i="6"/>
  <c r="AB75" i="5"/>
  <c r="AA5" i="6"/>
  <c r="V5" i="6"/>
  <c r="W5" i="6"/>
  <c r="R5" i="6"/>
  <c r="S5" i="6"/>
  <c r="U5" i="6"/>
  <c r="Q5" i="6"/>
  <c r="AA75" i="5"/>
  <c r="Z5" i="6"/>
  <c r="Z72" i="5"/>
  <c r="Z81" i="5"/>
  <c r="Z86" i="5"/>
  <c r="Z82" i="5"/>
  <c r="Z77" i="5"/>
  <c r="Y82" i="5"/>
  <c r="Y34" i="5"/>
  <c r="V86" i="5"/>
  <c r="X88" i="5"/>
  <c r="X82" i="5"/>
  <c r="X44" i="5"/>
  <c r="V78" i="5"/>
  <c r="W82" i="5"/>
  <c r="V83" i="5"/>
  <c r="W44" i="5"/>
  <c r="W38" i="5"/>
  <c r="V76" i="5"/>
  <c r="V77" i="5"/>
  <c r="V88" i="5"/>
  <c r="V82" i="5"/>
  <c r="V81" i="5"/>
  <c r="V72" i="5"/>
  <c r="V79" i="5"/>
  <c r="V75" i="5"/>
  <c r="V84" i="5"/>
  <c r="V31" i="5"/>
  <c r="B76" i="5"/>
  <c r="B85" i="5"/>
  <c r="B73" i="5"/>
  <c r="B82" i="5"/>
  <c r="B78" i="5"/>
  <c r="U82" i="5"/>
  <c r="U34" i="5"/>
  <c r="G84" i="5"/>
  <c r="N77" i="5"/>
  <c r="S75" i="5"/>
  <c r="R86" i="5"/>
  <c r="S44" i="5"/>
  <c r="R76" i="5"/>
  <c r="R85" i="5"/>
  <c r="K78" i="5"/>
  <c r="D69" i="5"/>
  <c r="J75" i="5"/>
  <c r="R78" i="5"/>
  <c r="R81" i="5"/>
  <c r="R77" i="5"/>
  <c r="R88" i="5"/>
  <c r="E78" i="5"/>
  <c r="R83" i="5"/>
  <c r="R79" i="5"/>
  <c r="R75" i="5"/>
  <c r="Q75" i="5"/>
  <c r="R72" i="5"/>
  <c r="R82" i="5"/>
  <c r="R84" i="5"/>
  <c r="K44" i="5"/>
  <c r="E31" i="5"/>
  <c r="AC30" i="2"/>
  <c r="AC34" i="2"/>
  <c r="AD34" i="2"/>
  <c r="AC27" i="2"/>
  <c r="F81" i="5"/>
  <c r="F86" i="5"/>
  <c r="F88" i="5"/>
  <c r="F78" i="5"/>
  <c r="F77" i="5"/>
  <c r="F82" i="5"/>
  <c r="F76" i="5"/>
  <c r="F85" i="5"/>
  <c r="J76" i="5"/>
  <c r="J77" i="5"/>
  <c r="F83" i="5"/>
  <c r="F79" i="5"/>
  <c r="F75" i="5"/>
  <c r="K88" i="5"/>
  <c r="J85" i="5"/>
  <c r="F84" i="5"/>
  <c r="L75" i="5"/>
  <c r="G82" i="5"/>
  <c r="I75" i="5"/>
  <c r="J81" i="5"/>
  <c r="O81" i="5"/>
  <c r="O84" i="5"/>
  <c r="J82" i="5"/>
  <c r="N81" i="5"/>
  <c r="J86" i="5"/>
  <c r="G83" i="5"/>
  <c r="O88" i="5"/>
  <c r="N88" i="5"/>
  <c r="N75" i="5"/>
  <c r="N79" i="5"/>
  <c r="O83" i="5"/>
  <c r="O75" i="5"/>
  <c r="Z88" i="5"/>
  <c r="J88" i="5"/>
  <c r="Z78" i="5"/>
  <c r="J78" i="5"/>
  <c r="Z83" i="5"/>
  <c r="Z79" i="5"/>
  <c r="N84" i="5"/>
  <c r="J83" i="5"/>
  <c r="J79" i="5"/>
  <c r="O85" i="5"/>
  <c r="Z75" i="5"/>
  <c r="T44" i="5"/>
  <c r="N78" i="5"/>
  <c r="N83" i="5"/>
  <c r="O77" i="5"/>
  <c r="C74" i="5"/>
  <c r="N82" i="5"/>
  <c r="Z84" i="5"/>
  <c r="N76" i="5"/>
  <c r="N86" i="5"/>
  <c r="N85" i="5"/>
  <c r="J84" i="5"/>
  <c r="G75" i="5"/>
  <c r="G72" i="5"/>
  <c r="O78" i="5"/>
  <c r="O79" i="5"/>
  <c r="O76" i="5"/>
  <c r="O86" i="5"/>
  <c r="O82" i="5"/>
  <c r="U31" i="5"/>
  <c r="AB82" i="5"/>
  <c r="G77" i="5"/>
  <c r="U44" i="5"/>
  <c r="E44" i="5"/>
  <c r="AA44" i="5"/>
  <c r="H44" i="5"/>
  <c r="N44" i="5"/>
  <c r="Z44" i="5"/>
  <c r="G88" i="5"/>
  <c r="B77" i="5"/>
  <c r="B83" i="5"/>
  <c r="B72" i="5"/>
  <c r="Y88" i="5"/>
  <c r="L82" i="5"/>
  <c r="G76" i="5"/>
  <c r="G86" i="5"/>
  <c r="K82" i="5"/>
  <c r="G78" i="5"/>
  <c r="G44" i="5"/>
  <c r="S88" i="5"/>
  <c r="B84" i="5"/>
  <c r="B75" i="5"/>
  <c r="I88" i="5"/>
  <c r="Y75" i="5"/>
  <c r="G79" i="5"/>
  <c r="G85" i="5"/>
  <c r="G81" i="5"/>
  <c r="AA78" i="5"/>
  <c r="Q82" i="5"/>
  <c r="AA82" i="5"/>
  <c r="T82" i="5"/>
  <c r="T75" i="5"/>
  <c r="Y44" i="5"/>
  <c r="I44" i="5"/>
  <c r="L44" i="5"/>
  <c r="AA88" i="5"/>
  <c r="W78" i="5"/>
  <c r="H38" i="5"/>
  <c r="M85" i="5"/>
  <c r="M84" i="5"/>
  <c r="M79" i="5"/>
  <c r="M77" i="5"/>
  <c r="M83" i="5"/>
  <c r="M72" i="5"/>
  <c r="M81" i="5"/>
  <c r="M76" i="5"/>
  <c r="M78" i="5"/>
  <c r="M86" i="5"/>
  <c r="M40" i="5"/>
  <c r="M35" i="5"/>
  <c r="M38" i="5"/>
  <c r="M34" i="5"/>
  <c r="M33" i="5"/>
  <c r="M32" i="5"/>
  <c r="M41" i="5"/>
  <c r="M28" i="5"/>
  <c r="M42" i="5"/>
  <c r="M39" i="5"/>
  <c r="M37" i="5"/>
  <c r="Q88" i="5"/>
  <c r="X42" i="5"/>
  <c r="X39" i="5"/>
  <c r="X28" i="5"/>
  <c r="X35" i="5"/>
  <c r="X33" i="5"/>
  <c r="X32" i="5"/>
  <c r="X31" i="5"/>
  <c r="X41" i="5"/>
  <c r="X40" i="5"/>
  <c r="X37" i="5"/>
  <c r="S86" i="5"/>
  <c r="S83" i="5"/>
  <c r="S81" i="5"/>
  <c r="S76" i="5"/>
  <c r="S84" i="5"/>
  <c r="S79" i="5"/>
  <c r="S77" i="5"/>
  <c r="S82" i="5"/>
  <c r="S85" i="5"/>
  <c r="S72" i="5"/>
  <c r="G38" i="5"/>
  <c r="M31" i="5"/>
  <c r="X38" i="5"/>
  <c r="K41" i="5"/>
  <c r="K40" i="5"/>
  <c r="K33" i="5"/>
  <c r="K32" i="5"/>
  <c r="K31" i="5"/>
  <c r="K28" i="5"/>
  <c r="K37" i="5"/>
  <c r="K35" i="5"/>
  <c r="K42" i="5"/>
  <c r="K39" i="5"/>
  <c r="AA41" i="5"/>
  <c r="AA40" i="5"/>
  <c r="AA39" i="5"/>
  <c r="AA33" i="5"/>
  <c r="AA42" i="5"/>
  <c r="AA32" i="5"/>
  <c r="AA31" i="5"/>
  <c r="AA28" i="5"/>
  <c r="AA37" i="5"/>
  <c r="AA35" i="5"/>
  <c r="AA34" i="5"/>
  <c r="E85" i="5"/>
  <c r="E84" i="5"/>
  <c r="E79" i="5"/>
  <c r="E77" i="5"/>
  <c r="E86" i="5"/>
  <c r="E72" i="5"/>
  <c r="E83" i="5"/>
  <c r="E76" i="5"/>
  <c r="E81" i="5"/>
  <c r="D63" i="5"/>
  <c r="U78" i="5"/>
  <c r="X86" i="5"/>
  <c r="X83" i="5"/>
  <c r="X81" i="5"/>
  <c r="X85" i="5"/>
  <c r="X84" i="5"/>
  <c r="X79" i="5"/>
  <c r="X77" i="5"/>
  <c r="X72" i="5"/>
  <c r="X76" i="5"/>
  <c r="P86" i="5"/>
  <c r="P83" i="5"/>
  <c r="P81" i="5"/>
  <c r="P85" i="5"/>
  <c r="P84" i="5"/>
  <c r="P79" i="5"/>
  <c r="P77" i="5"/>
  <c r="P76" i="5"/>
  <c r="P72" i="5"/>
  <c r="H86" i="5"/>
  <c r="H83" i="5"/>
  <c r="H81" i="5"/>
  <c r="H85" i="5"/>
  <c r="H84" i="5"/>
  <c r="H79" i="5"/>
  <c r="H77" i="5"/>
  <c r="H76" i="5"/>
  <c r="H72" i="5"/>
  <c r="P88" i="5"/>
  <c r="AB42" i="5"/>
  <c r="AB39" i="5"/>
  <c r="AB28" i="5"/>
  <c r="AB35" i="5"/>
  <c r="AB33" i="5"/>
  <c r="AB32" i="5"/>
  <c r="AB31" i="5"/>
  <c r="AB40" i="5"/>
  <c r="AB41" i="5"/>
  <c r="AB37" i="5"/>
  <c r="AA38" i="5"/>
  <c r="K34" i="5"/>
  <c r="P42" i="5"/>
  <c r="P39" i="5"/>
  <c r="P41" i="5"/>
  <c r="P40" i="5"/>
  <c r="P28" i="5"/>
  <c r="P33" i="5"/>
  <c r="P32" i="5"/>
  <c r="P38" i="5"/>
  <c r="P37" i="5"/>
  <c r="P35" i="5"/>
  <c r="O41" i="5"/>
  <c r="O42" i="5"/>
  <c r="O33" i="5"/>
  <c r="O40" i="5"/>
  <c r="O37" i="5"/>
  <c r="O35" i="5"/>
  <c r="O32" i="5"/>
  <c r="O28" i="5"/>
  <c r="O39" i="5"/>
  <c r="O31" i="5"/>
  <c r="V40" i="5"/>
  <c r="V39" i="5"/>
  <c r="V37" i="5"/>
  <c r="V32" i="5"/>
  <c r="V41" i="5"/>
  <c r="V28" i="5"/>
  <c r="V42" i="5"/>
  <c r="V35" i="5"/>
  <c r="V34" i="5"/>
  <c r="V33" i="5"/>
  <c r="V38" i="5"/>
  <c r="W88" i="5"/>
  <c r="M44" i="5"/>
  <c r="N37" i="5"/>
  <c r="N32" i="5"/>
  <c r="N42" i="5"/>
  <c r="N41" i="5"/>
  <c r="N39" i="5"/>
  <c r="N35" i="5"/>
  <c r="N28" i="5"/>
  <c r="N40" i="5"/>
  <c r="N34" i="5"/>
  <c r="N33" i="5"/>
  <c r="P44" i="5"/>
  <c r="L42" i="5"/>
  <c r="L39" i="5"/>
  <c r="L28" i="5"/>
  <c r="L41" i="5"/>
  <c r="L37" i="5"/>
  <c r="L35" i="5"/>
  <c r="L33" i="5"/>
  <c r="L32" i="5"/>
  <c r="L31" i="5"/>
  <c r="L40" i="5"/>
  <c r="G41" i="5"/>
  <c r="G33" i="5"/>
  <c r="G40" i="5"/>
  <c r="G39" i="5"/>
  <c r="G35" i="5"/>
  <c r="G42" i="5"/>
  <c r="G32" i="5"/>
  <c r="G31" i="5"/>
  <c r="G28" i="5"/>
  <c r="G37" i="5"/>
  <c r="S41" i="5"/>
  <c r="S33" i="5"/>
  <c r="S42" i="5"/>
  <c r="S39" i="5"/>
  <c r="S37" i="5"/>
  <c r="S34" i="5"/>
  <c r="S32" i="5"/>
  <c r="S31" i="5"/>
  <c r="S28" i="5"/>
  <c r="S35" i="5"/>
  <c r="S40" i="5"/>
  <c r="J44" i="5"/>
  <c r="V44" i="5"/>
  <c r="Y40" i="5"/>
  <c r="Y35" i="5"/>
  <c r="Y42" i="5"/>
  <c r="Y41" i="5"/>
  <c r="Y38" i="5"/>
  <c r="Y37" i="5"/>
  <c r="Y33" i="5"/>
  <c r="Y32" i="5"/>
  <c r="Y28" i="5"/>
  <c r="Y39" i="5"/>
  <c r="I40" i="5"/>
  <c r="I35" i="5"/>
  <c r="I42" i="5"/>
  <c r="I41" i="5"/>
  <c r="I39" i="5"/>
  <c r="I38" i="5"/>
  <c r="I37" i="5"/>
  <c r="I34" i="5"/>
  <c r="I33" i="5"/>
  <c r="I28" i="5"/>
  <c r="I32" i="5"/>
  <c r="M82" i="5"/>
  <c r="E82" i="5"/>
  <c r="Y85" i="5"/>
  <c r="Y84" i="5"/>
  <c r="Y79" i="5"/>
  <c r="Y77" i="5"/>
  <c r="Y76" i="5"/>
  <c r="Y72" i="5"/>
  <c r="Y83" i="5"/>
  <c r="Y78" i="5"/>
  <c r="Y86" i="5"/>
  <c r="Y81" i="5"/>
  <c r="Q85" i="5"/>
  <c r="Q84" i="5"/>
  <c r="Q79" i="5"/>
  <c r="Q77" i="5"/>
  <c r="Q81" i="5"/>
  <c r="Q76" i="5"/>
  <c r="Q72" i="5"/>
  <c r="Q78" i="5"/>
  <c r="Q83" i="5"/>
  <c r="Q86" i="5"/>
  <c r="I85" i="5"/>
  <c r="I84" i="5"/>
  <c r="I79" i="5"/>
  <c r="I77" i="5"/>
  <c r="I76" i="5"/>
  <c r="I72" i="5"/>
  <c r="I86" i="5"/>
  <c r="I81" i="5"/>
  <c r="I78" i="5"/>
  <c r="I83" i="5"/>
  <c r="AB86" i="5"/>
  <c r="AB83" i="5"/>
  <c r="AB81" i="5"/>
  <c r="AB76" i="5"/>
  <c r="AB85" i="5"/>
  <c r="AB84" i="5"/>
  <c r="AB79" i="5"/>
  <c r="AB77" i="5"/>
  <c r="AB72" i="5"/>
  <c r="T86" i="5"/>
  <c r="T83" i="5"/>
  <c r="T81" i="5"/>
  <c r="T85" i="5"/>
  <c r="T84" i="5"/>
  <c r="T79" i="5"/>
  <c r="T77" i="5"/>
  <c r="T76" i="5"/>
  <c r="T72" i="5"/>
  <c r="L86" i="5"/>
  <c r="L83" i="5"/>
  <c r="L81" i="5"/>
  <c r="L85" i="5"/>
  <c r="L84" i="5"/>
  <c r="L79" i="5"/>
  <c r="L77" i="5"/>
  <c r="L72" i="5"/>
  <c r="L76" i="5"/>
  <c r="AB88" i="5"/>
  <c r="T88" i="5"/>
  <c r="L88" i="5"/>
  <c r="T42" i="5"/>
  <c r="T39" i="5"/>
  <c r="T28" i="5"/>
  <c r="T41" i="5"/>
  <c r="T37" i="5"/>
  <c r="T35" i="5"/>
  <c r="T40" i="5"/>
  <c r="T33" i="5"/>
  <c r="T31" i="5"/>
  <c r="T32" i="5"/>
  <c r="S38" i="5"/>
  <c r="X34" i="5"/>
  <c r="AB34" i="5"/>
  <c r="I31" i="5"/>
  <c r="T38" i="5"/>
  <c r="N38" i="5"/>
  <c r="U85" i="5"/>
  <c r="U84" i="5"/>
  <c r="U79" i="5"/>
  <c r="U77" i="5"/>
  <c r="U86" i="5"/>
  <c r="U72" i="5"/>
  <c r="U83" i="5"/>
  <c r="U76" i="5"/>
  <c r="U81" i="5"/>
  <c r="H88" i="5"/>
  <c r="K38" i="5"/>
  <c r="W86" i="5"/>
  <c r="W83" i="5"/>
  <c r="W81" i="5"/>
  <c r="W76" i="5"/>
  <c r="W84" i="5"/>
  <c r="W72" i="5"/>
  <c r="W77" i="5"/>
  <c r="W85" i="5"/>
  <c r="W79" i="5"/>
  <c r="AB38" i="5"/>
  <c r="F40" i="5"/>
  <c r="F37" i="5"/>
  <c r="F32" i="5"/>
  <c r="F42" i="5"/>
  <c r="F28" i="5"/>
  <c r="F38" i="5"/>
  <c r="F35" i="5"/>
  <c r="F34" i="5"/>
  <c r="F33" i="5"/>
  <c r="F41" i="5"/>
  <c r="F39" i="5"/>
  <c r="W41" i="5"/>
  <c r="W33" i="5"/>
  <c r="W40" i="5"/>
  <c r="W42" i="5"/>
  <c r="W37" i="5"/>
  <c r="W34" i="5"/>
  <c r="W39" i="5"/>
  <c r="W32" i="5"/>
  <c r="W31" i="5"/>
  <c r="W28" i="5"/>
  <c r="W35" i="5"/>
  <c r="O44" i="5"/>
  <c r="J42" i="5"/>
  <c r="J41" i="5"/>
  <c r="J37" i="5"/>
  <c r="J32" i="5"/>
  <c r="J35" i="5"/>
  <c r="J33" i="5"/>
  <c r="J40" i="5"/>
  <c r="J39" i="5"/>
  <c r="J38" i="5"/>
  <c r="J28" i="5"/>
  <c r="H42" i="5"/>
  <c r="H39" i="5"/>
  <c r="H28" i="5"/>
  <c r="H40" i="5"/>
  <c r="H41" i="5"/>
  <c r="H37" i="5"/>
  <c r="H33" i="5"/>
  <c r="H32" i="5"/>
  <c r="H31" i="5"/>
  <c r="H35" i="5"/>
  <c r="AB44" i="5"/>
  <c r="R37" i="5"/>
  <c r="R32" i="5"/>
  <c r="R39" i="5"/>
  <c r="R35" i="5"/>
  <c r="R34" i="5"/>
  <c r="R33" i="5"/>
  <c r="R42" i="5"/>
  <c r="R40" i="5"/>
  <c r="R31" i="5"/>
  <c r="R28" i="5"/>
  <c r="R41" i="5"/>
  <c r="R38" i="5"/>
  <c r="F44" i="5"/>
  <c r="Z42" i="5"/>
  <c r="Z41" i="5"/>
  <c r="Z37" i="5"/>
  <c r="Z32" i="5"/>
  <c r="Z35" i="5"/>
  <c r="Z34" i="5"/>
  <c r="Z33" i="5"/>
  <c r="Z40" i="5"/>
  <c r="Z38" i="5"/>
  <c r="Z39" i="5"/>
  <c r="Z28" i="5"/>
  <c r="R44" i="5"/>
  <c r="U40" i="5"/>
  <c r="U42" i="5"/>
  <c r="U41" i="5"/>
  <c r="U35" i="5"/>
  <c r="U39" i="5"/>
  <c r="U33" i="5"/>
  <c r="U32" i="5"/>
  <c r="U28" i="5"/>
  <c r="U38" i="5"/>
  <c r="U37" i="5"/>
  <c r="E40" i="5"/>
  <c r="E42" i="5"/>
  <c r="E41" i="5"/>
  <c r="E35" i="5"/>
  <c r="E34" i="5"/>
  <c r="E33" i="5"/>
  <c r="E32" i="5"/>
  <c r="E28" i="5"/>
  <c r="E39" i="5"/>
  <c r="E38" i="5"/>
  <c r="E37" i="5"/>
  <c r="U88" i="5"/>
  <c r="M88" i="5"/>
  <c r="E88" i="5"/>
  <c r="U75" i="5"/>
  <c r="M75" i="5"/>
  <c r="E75" i="5"/>
  <c r="P82" i="5"/>
  <c r="X78" i="5"/>
  <c r="P78" i="5"/>
  <c r="H78" i="5"/>
  <c r="X75" i="5"/>
  <c r="P75" i="5"/>
  <c r="H75" i="5"/>
  <c r="AA86" i="5"/>
  <c r="AA83" i="5"/>
  <c r="AA81" i="5"/>
  <c r="AA76" i="5"/>
  <c r="AA79" i="5"/>
  <c r="AA77" i="5"/>
  <c r="AA85" i="5"/>
  <c r="AA72" i="5"/>
  <c r="AA84" i="5"/>
  <c r="K86" i="5"/>
  <c r="K83" i="5"/>
  <c r="K81" i="5"/>
  <c r="K76" i="5"/>
  <c r="K79" i="5"/>
  <c r="K85" i="5"/>
  <c r="K72" i="5"/>
  <c r="K77" i="5"/>
  <c r="K84" i="5"/>
  <c r="O38" i="5"/>
  <c r="T34" i="5"/>
  <c r="W75" i="5"/>
  <c r="Y31" i="5"/>
  <c r="L38" i="5"/>
  <c r="Z31" i="5"/>
  <c r="F31" i="5"/>
  <c r="P31" i="5"/>
  <c r="J34" i="5"/>
  <c r="B29" i="5"/>
  <c r="B28" i="5"/>
  <c r="B42" i="5"/>
  <c r="B41" i="5"/>
  <c r="B40" i="5"/>
  <c r="B39" i="5"/>
  <c r="B38" i="5"/>
  <c r="B37" i="5"/>
  <c r="B35" i="5"/>
  <c r="B34" i="5"/>
  <c r="B33" i="5"/>
  <c r="B32" i="5"/>
  <c r="B44" i="5"/>
  <c r="V44" i="1" l="1"/>
  <c r="AB30" i="1"/>
  <c r="X34" i="1"/>
  <c r="X44" i="1"/>
  <c r="X38" i="1"/>
  <c r="X36" i="1"/>
  <c r="X41" i="1"/>
  <c r="X35" i="1"/>
  <c r="X29" i="1"/>
  <c r="X33" i="1"/>
  <c r="X30" i="1"/>
  <c r="X39" i="1"/>
  <c r="X40" i="1"/>
  <c r="X37" i="1"/>
  <c r="X42" i="1"/>
  <c r="X32" i="1"/>
  <c r="U34" i="1"/>
  <c r="S40" i="1"/>
  <c r="T44" i="1"/>
  <c r="S34" i="1"/>
  <c r="S39" i="1"/>
  <c r="S33" i="1"/>
  <c r="S29" i="1"/>
  <c r="S30" i="1"/>
  <c r="S42" i="1"/>
  <c r="S37" i="1"/>
  <c r="S35" i="1"/>
  <c r="S36" i="1"/>
  <c r="S38" i="1"/>
  <c r="S31" i="1"/>
  <c r="S32" i="1"/>
  <c r="S41" i="1"/>
  <c r="S44" i="1"/>
  <c r="AB31" i="1"/>
  <c r="AB32" i="1"/>
  <c r="AB38" i="1"/>
  <c r="AB34" i="1"/>
  <c r="AB36" i="1"/>
  <c r="AB40" i="1"/>
  <c r="AB39" i="1"/>
  <c r="AB29" i="1"/>
  <c r="AB44" i="1"/>
  <c r="AB41" i="1"/>
  <c r="AB42" i="1"/>
  <c r="AB35" i="1"/>
  <c r="AB37" i="1"/>
  <c r="AB33" i="1"/>
  <c r="AA44" i="1"/>
  <c r="Z35" i="1"/>
  <c r="Z39" i="1"/>
  <c r="Z37" i="1"/>
  <c r="Z40" i="1"/>
  <c r="Z41" i="1"/>
  <c r="Z30" i="1"/>
  <c r="Z42" i="1"/>
  <c r="Z33" i="1"/>
  <c r="Z32" i="1"/>
  <c r="Z29" i="1"/>
  <c r="Z36" i="1"/>
  <c r="Z38" i="1"/>
  <c r="U32" i="1"/>
  <c r="U35" i="1"/>
  <c r="U39" i="1"/>
  <c r="U42" i="1"/>
  <c r="U41" i="1"/>
  <c r="U37" i="1"/>
  <c r="U36" i="1"/>
  <c r="U40" i="1"/>
  <c r="U33" i="1"/>
  <c r="U29" i="1"/>
  <c r="U30" i="1"/>
  <c r="U31" i="1"/>
  <c r="U38" i="1"/>
  <c r="U44" i="1"/>
  <c r="Y32" i="1"/>
  <c r="Y33" i="1"/>
  <c r="Y39" i="1"/>
  <c r="Y36" i="1"/>
  <c r="Y42" i="1"/>
  <c r="Y29" i="1"/>
  <c r="Y30" i="1"/>
  <c r="Y35" i="1"/>
  <c r="Y37" i="1"/>
  <c r="Y40" i="1"/>
  <c r="Y41" i="1"/>
  <c r="Y38" i="1"/>
  <c r="Y31" i="1"/>
  <c r="Y34" i="1"/>
  <c r="W41" i="1"/>
  <c r="W30" i="1"/>
  <c r="W42" i="1"/>
  <c r="W33" i="1"/>
  <c r="W39" i="1"/>
  <c r="W36" i="1"/>
  <c r="W40" i="1"/>
  <c r="W37" i="1"/>
  <c r="W35" i="1"/>
  <c r="W29" i="1"/>
  <c r="W32" i="1"/>
  <c r="W38" i="1"/>
  <c r="W34" i="1"/>
  <c r="W31" i="1"/>
  <c r="T41" i="1"/>
  <c r="T40" i="1"/>
  <c r="T37" i="1"/>
  <c r="T42" i="1"/>
  <c r="T33" i="1"/>
  <c r="T32" i="1"/>
  <c r="T29" i="1"/>
  <c r="T30" i="1"/>
  <c r="T35" i="1"/>
  <c r="T36" i="1"/>
  <c r="T39" i="1"/>
  <c r="T31" i="1"/>
  <c r="T38" i="1"/>
  <c r="Z44" i="1"/>
  <c r="V30" i="1"/>
  <c r="V29" i="1"/>
  <c r="V33" i="1"/>
  <c r="V35" i="1"/>
  <c r="V39" i="1"/>
  <c r="V36" i="1"/>
  <c r="V40" i="1"/>
  <c r="V42" i="1"/>
  <c r="V41" i="1"/>
  <c r="V32" i="1"/>
  <c r="V37" i="1"/>
  <c r="V38" i="1"/>
  <c r="V34" i="1"/>
  <c r="R42" i="1"/>
  <c r="R29" i="1"/>
  <c r="R33" i="1"/>
  <c r="R35" i="1"/>
  <c r="R36" i="1"/>
  <c r="R39" i="1"/>
  <c r="R40" i="1"/>
  <c r="R37" i="1"/>
  <c r="R41" i="1"/>
  <c r="R32" i="1"/>
  <c r="R30" i="1"/>
  <c r="R31" i="1"/>
  <c r="R34" i="1"/>
  <c r="R44" i="1"/>
  <c r="R38" i="1"/>
  <c r="T34" i="1"/>
  <c r="Z34" i="1"/>
  <c r="V31" i="1"/>
  <c r="Z31" i="1"/>
  <c r="AA42" i="1"/>
  <c r="AA33" i="1"/>
  <c r="AA32" i="1"/>
  <c r="AA30" i="1"/>
  <c r="AA37" i="1"/>
  <c r="AA39" i="1"/>
  <c r="AA41" i="1"/>
  <c r="AA40" i="1"/>
  <c r="AA29" i="1"/>
  <c r="AA35" i="1"/>
  <c r="AA36" i="1"/>
  <c r="AA38" i="1"/>
  <c r="AA31" i="1"/>
  <c r="AA34" i="1"/>
  <c r="W44" i="1"/>
  <c r="Y44" i="1"/>
  <c r="T1" i="6"/>
  <c r="Y28" i="1"/>
  <c r="X1" i="6"/>
  <c r="R4" i="7"/>
  <c r="I6" i="7"/>
  <c r="V3" i="7"/>
  <c r="I1" i="6"/>
  <c r="P28" i="1"/>
  <c r="G5" i="7"/>
  <c r="H6" i="7"/>
  <c r="H4" i="7"/>
  <c r="H5" i="7"/>
  <c r="U4" i="7"/>
  <c r="U5" i="7"/>
  <c r="Q3" i="7"/>
  <c r="L28" i="1"/>
  <c r="H3" i="7"/>
  <c r="K1" i="6"/>
  <c r="H1" i="6"/>
  <c r="C3" i="7"/>
  <c r="U3" i="7"/>
  <c r="U6" i="7"/>
  <c r="AB28" i="1"/>
  <c r="Q4" i="7"/>
  <c r="B6" i="7"/>
  <c r="B5" i="7"/>
  <c r="D6" i="7"/>
  <c r="D4" i="7"/>
  <c r="U28" i="1"/>
  <c r="AA28" i="1"/>
  <c r="E3" i="7"/>
  <c r="D3" i="7"/>
  <c r="A6" i="7"/>
  <c r="R6" i="7"/>
  <c r="Q6" i="7"/>
  <c r="Q5" i="7"/>
  <c r="A4" i="7"/>
  <c r="J1" i="6"/>
  <c r="A5" i="7"/>
  <c r="K28" i="1"/>
  <c r="R5" i="7"/>
  <c r="R3" i="7"/>
  <c r="H28" i="1"/>
  <c r="E1" i="6"/>
  <c r="E4" i="7"/>
  <c r="O28" i="1"/>
  <c r="E6" i="7"/>
  <c r="I28" i="1"/>
  <c r="E5" i="7"/>
  <c r="J28" i="1"/>
  <c r="A3" i="7"/>
  <c r="W4" i="7"/>
  <c r="W3" i="7"/>
  <c r="W5" i="7"/>
  <c r="W6" i="7"/>
  <c r="G6" i="7"/>
  <c r="V6" i="7"/>
  <c r="G4" i="7"/>
  <c r="Z1" i="6"/>
  <c r="G28" i="1"/>
  <c r="G3" i="7"/>
  <c r="G1" i="6"/>
  <c r="AC86" i="5"/>
  <c r="K4" i="7"/>
  <c r="I4" i="7"/>
  <c r="B4" i="7"/>
  <c r="L1" i="6"/>
  <c r="S5" i="7"/>
  <c r="D5" i="7"/>
  <c r="S4" i="7"/>
  <c r="M28" i="1"/>
  <c r="V28" i="1"/>
  <c r="C6" i="7"/>
  <c r="I5" i="7"/>
  <c r="U1" i="6"/>
  <c r="F28" i="1"/>
  <c r="C5" i="7"/>
  <c r="N1" i="6"/>
  <c r="C4" i="7"/>
  <c r="K6" i="7"/>
  <c r="F1" i="6"/>
  <c r="I3" i="7"/>
  <c r="K3" i="7"/>
  <c r="J6" i="7"/>
  <c r="K5" i="7"/>
  <c r="T3" i="7"/>
  <c r="T6" i="7"/>
  <c r="T5" i="7"/>
  <c r="T4" i="7"/>
  <c r="N28" i="1"/>
  <c r="B3" i="7"/>
  <c r="Z28" i="1"/>
  <c r="O1" i="6"/>
  <c r="J3" i="7"/>
  <c r="Y1" i="6"/>
  <c r="AA1" i="6"/>
  <c r="J5" i="7"/>
  <c r="X28" i="1"/>
  <c r="J4" i="7"/>
  <c r="M1" i="6"/>
  <c r="F6" i="7"/>
  <c r="L6" i="7"/>
  <c r="S6" i="7"/>
  <c r="V1" i="6"/>
  <c r="S3" i="7"/>
  <c r="B28" i="1"/>
  <c r="F4" i="7"/>
  <c r="L3" i="7"/>
  <c r="W1" i="6"/>
  <c r="A1" i="6"/>
  <c r="F3" i="7"/>
  <c r="L5" i="7"/>
  <c r="V4" i="7"/>
  <c r="W28" i="1"/>
  <c r="F5" i="7"/>
  <c r="L4" i="7"/>
  <c r="V5" i="7"/>
  <c r="D1" i="6"/>
  <c r="S28" i="1"/>
  <c r="T28" i="1"/>
  <c r="P4" i="7"/>
  <c r="O3" i="7"/>
  <c r="P3" i="7"/>
  <c r="P5" i="7"/>
  <c r="P6" i="7"/>
  <c r="S1" i="6"/>
  <c r="R1" i="6"/>
  <c r="O6" i="7"/>
  <c r="O4" i="7"/>
  <c r="O5" i="7"/>
  <c r="N5" i="7"/>
  <c r="N4" i="7"/>
  <c r="N3" i="7"/>
  <c r="R28" i="1"/>
  <c r="N6" i="7"/>
  <c r="Q1" i="6"/>
  <c r="E28" i="1"/>
  <c r="C81" i="5"/>
  <c r="D67" i="5"/>
  <c r="AB5" i="6"/>
  <c r="AC84" i="5"/>
  <c r="AD86" i="5"/>
  <c r="AD84" i="5"/>
  <c r="AD85" i="5"/>
  <c r="AC88" i="5"/>
  <c r="AC85" i="5"/>
  <c r="AD30" i="2"/>
  <c r="AD41" i="2"/>
  <c r="AD40" i="2"/>
  <c r="AD32" i="2"/>
  <c r="AD39" i="2"/>
  <c r="AD37" i="2"/>
  <c r="AD38" i="2"/>
  <c r="AD28" i="2"/>
  <c r="AD36" i="2"/>
  <c r="AD29" i="2"/>
  <c r="AD31" i="2"/>
  <c r="AD33" i="2"/>
  <c r="AD35" i="2"/>
  <c r="AD27" i="2"/>
  <c r="AC41" i="2"/>
  <c r="AC29" i="2"/>
  <c r="AC35" i="2"/>
  <c r="AC31" i="2"/>
  <c r="AC36" i="2"/>
  <c r="AC28" i="2"/>
  <c r="AC32" i="2"/>
  <c r="AC37" i="2"/>
  <c r="AC33" i="2"/>
  <c r="AC38" i="2"/>
  <c r="AC39" i="2"/>
  <c r="AC40" i="2"/>
  <c r="C83" i="5"/>
  <c r="C84" i="5"/>
  <c r="C78" i="5"/>
  <c r="C77" i="5"/>
  <c r="C85" i="5"/>
  <c r="C75" i="5"/>
  <c r="C72" i="5"/>
  <c r="C79" i="5"/>
  <c r="C82" i="5"/>
  <c r="C76" i="5"/>
  <c r="AD88" i="5"/>
  <c r="AB1" i="6" l="1"/>
  <c r="AC28" i="1"/>
  <c r="AC44" i="5" l="1"/>
  <c r="AC39" i="5"/>
  <c r="AC37" i="5"/>
  <c r="AC32" i="5"/>
  <c r="AC42" i="5"/>
  <c r="AC40" i="5"/>
  <c r="AC35" i="5"/>
  <c r="AC28" i="5"/>
  <c r="AC33" i="5"/>
  <c r="AC34" i="5"/>
  <c r="AC31" i="5"/>
  <c r="AC41" i="5"/>
  <c r="AC38" i="5"/>
  <c r="D20" i="5" l="1"/>
  <c r="D15" i="5"/>
  <c r="D14" i="5" l="1"/>
  <c r="T35" i="4" l="1"/>
  <c r="U35" i="4"/>
  <c r="V35" i="4"/>
  <c r="W35" i="4"/>
  <c r="X35" i="4"/>
  <c r="Y35" i="4"/>
  <c r="Z35" i="4"/>
  <c r="AB71" i="5"/>
  <c r="AA71" i="5"/>
  <c r="Z71" i="5"/>
  <c r="Y71" i="5"/>
  <c r="X71" i="5"/>
  <c r="W71" i="5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C71" i="5"/>
  <c r="B71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C27" i="5"/>
  <c r="B27" i="5"/>
  <c r="AD35" i="4"/>
  <c r="AC35" i="4"/>
  <c r="AB35" i="4"/>
  <c r="AA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C35" i="4"/>
  <c r="B35" i="4"/>
  <c r="AB18" i="3"/>
  <c r="AA18" i="3"/>
  <c r="Z18" i="3"/>
  <c r="Y18" i="3"/>
  <c r="P18" i="3"/>
  <c r="O18" i="3"/>
  <c r="N18" i="3"/>
  <c r="M18" i="3"/>
  <c r="L18" i="3"/>
  <c r="K18" i="3"/>
  <c r="J18" i="3"/>
  <c r="I18" i="3"/>
  <c r="H18" i="3"/>
  <c r="G18" i="3"/>
  <c r="F18" i="3"/>
  <c r="E18" i="3"/>
  <c r="C18" i="3"/>
  <c r="B18" i="3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C26" i="2"/>
  <c r="B26" i="2"/>
  <c r="AB19" i="3" l="1"/>
  <c r="Z19" i="3"/>
  <c r="AA19" i="3"/>
  <c r="AA73" i="5"/>
  <c r="AA29" i="5"/>
  <c r="Z73" i="5"/>
  <c r="Z29" i="5"/>
  <c r="AB73" i="5"/>
  <c r="AB29" i="5"/>
  <c r="Y73" i="5"/>
  <c r="Y29" i="5"/>
  <c r="Y19" i="3"/>
  <c r="AB51" i="4" l="1"/>
  <c r="AA51" i="4"/>
  <c r="AA41" i="4"/>
  <c r="AB36" i="4"/>
  <c r="Z40" i="4"/>
  <c r="Z37" i="4"/>
  <c r="Z38" i="4"/>
  <c r="Z39" i="4"/>
  <c r="Z36" i="4"/>
  <c r="Y51" i="4"/>
  <c r="Y39" i="4"/>
  <c r="Y40" i="4"/>
  <c r="Y38" i="4"/>
  <c r="Y37" i="4"/>
  <c r="Y36" i="4"/>
  <c r="Y46" i="4"/>
  <c r="Z59" i="4"/>
  <c r="Z57" i="4"/>
  <c r="Z55" i="4"/>
  <c r="Z53" i="4"/>
  <c r="Z60" i="4"/>
  <c r="Z58" i="4"/>
  <c r="Z56" i="4"/>
  <c r="Z54" i="4"/>
  <c r="Z52" i="4"/>
  <c r="Z50" i="4"/>
  <c r="Z49" i="4"/>
  <c r="Z47" i="4"/>
  <c r="Z45" i="4"/>
  <c r="Z43" i="4"/>
  <c r="Z48" i="4"/>
  <c r="Z44" i="4"/>
  <c r="Z42" i="4"/>
  <c r="AB60" i="4"/>
  <c r="AB58" i="4"/>
  <c r="AB56" i="4"/>
  <c r="AB54" i="4"/>
  <c r="AB52" i="4"/>
  <c r="AB50" i="4"/>
  <c r="AB59" i="4"/>
  <c r="AB57" i="4"/>
  <c r="AB55" i="4"/>
  <c r="AB53" i="4"/>
  <c r="AB48" i="4"/>
  <c r="AB44" i="4"/>
  <c r="AB42" i="4"/>
  <c r="AB40" i="4"/>
  <c r="AB38" i="4"/>
  <c r="AB47" i="4"/>
  <c r="AB43" i="4"/>
  <c r="AB39" i="4"/>
  <c r="AB49" i="4"/>
  <c r="AB45" i="4"/>
  <c r="AB37" i="4"/>
  <c r="AA46" i="4"/>
  <c r="AA36" i="4"/>
  <c r="Y56" i="4"/>
  <c r="Y52" i="4"/>
  <c r="Y50" i="4"/>
  <c r="Y59" i="4"/>
  <c r="Y53" i="4"/>
  <c r="Y48" i="4"/>
  <c r="Y44" i="4"/>
  <c r="Y42" i="4"/>
  <c r="Y47" i="4"/>
  <c r="Y43" i="4"/>
  <c r="Y49" i="4"/>
  <c r="Y45" i="4"/>
  <c r="AB41" i="4"/>
  <c r="Z41" i="4"/>
  <c r="AB46" i="4"/>
  <c r="Z46" i="4"/>
  <c r="Y41" i="4"/>
  <c r="Z51" i="4"/>
  <c r="AA59" i="4"/>
  <c r="AA57" i="4"/>
  <c r="AA55" i="4"/>
  <c r="AA53" i="4"/>
  <c r="AA60" i="4"/>
  <c r="AA58" i="4"/>
  <c r="AA56" i="4"/>
  <c r="AA54" i="4"/>
  <c r="AA52" i="4"/>
  <c r="AA50" i="4"/>
  <c r="AA49" i="4"/>
  <c r="AA47" i="4"/>
  <c r="AA45" i="4"/>
  <c r="AA43" i="4"/>
  <c r="AA39" i="4"/>
  <c r="AA37" i="4"/>
  <c r="AA42" i="4"/>
  <c r="AA38" i="4"/>
  <c r="AA48" i="4"/>
  <c r="AA44" i="4"/>
  <c r="AA40" i="4"/>
  <c r="L19" i="3"/>
  <c r="O19" i="3"/>
  <c r="K19" i="3"/>
  <c r="G19" i="3"/>
  <c r="N19" i="3"/>
  <c r="F19" i="3"/>
  <c r="J19" i="3"/>
  <c r="M19" i="3"/>
  <c r="I19" i="3"/>
  <c r="E19" i="3"/>
  <c r="P19" i="3"/>
  <c r="H19" i="3"/>
  <c r="W19" i="3" l="1"/>
  <c r="X19" i="3"/>
  <c r="B19" i="3" l="1"/>
  <c r="B50" i="5" l="1"/>
  <c r="X29" i="5" l="1"/>
  <c r="U29" i="5"/>
  <c r="W73" i="5"/>
  <c r="V29" i="5"/>
  <c r="T73" i="5"/>
  <c r="X73" i="5"/>
  <c r="T29" i="5"/>
  <c r="V73" i="5"/>
  <c r="S73" i="5"/>
  <c r="S29" i="5"/>
  <c r="W29" i="5"/>
  <c r="U73" i="5"/>
  <c r="R73" i="5" l="1"/>
  <c r="R29" i="5"/>
  <c r="E29" i="5" l="1"/>
  <c r="C8" i="1" l="1"/>
  <c r="D8" i="5"/>
  <c r="D13" i="5"/>
  <c r="D19" i="5"/>
  <c r="D12" i="5"/>
  <c r="K29" i="5"/>
  <c r="L29" i="5"/>
  <c r="I29" i="5"/>
  <c r="M29" i="5"/>
  <c r="G29" i="5"/>
  <c r="O29" i="5"/>
  <c r="H29" i="5"/>
  <c r="P29" i="5"/>
  <c r="F29" i="5"/>
  <c r="J29" i="5"/>
  <c r="N29" i="5"/>
  <c r="D8" i="1" l="1"/>
  <c r="D18" i="5"/>
  <c r="D11" i="5"/>
  <c r="C30" i="5"/>
  <c r="C31" i="5" l="1"/>
  <c r="B1" i="6"/>
  <c r="B5" i="6"/>
  <c r="C28" i="1"/>
  <c r="C44" i="5"/>
  <c r="C42" i="5"/>
  <c r="C41" i="5"/>
  <c r="C37" i="5"/>
  <c r="C35" i="5"/>
  <c r="C40" i="5"/>
  <c r="C34" i="5"/>
  <c r="C28" i="5"/>
  <c r="C32" i="5"/>
  <c r="C33" i="5"/>
  <c r="C39" i="5"/>
  <c r="C38" i="5"/>
  <c r="C29" i="5"/>
  <c r="B86" i="5"/>
  <c r="B88" i="5"/>
  <c r="C1" i="6" l="1"/>
  <c r="E73" i="5"/>
  <c r="M73" i="5"/>
  <c r="Q73" i="5"/>
  <c r="F73" i="5"/>
  <c r="N73" i="5"/>
  <c r="G73" i="5"/>
  <c r="K73" i="5"/>
  <c r="O73" i="5"/>
  <c r="I73" i="5"/>
  <c r="J73" i="5"/>
  <c r="H73" i="5"/>
  <c r="L73" i="5"/>
  <c r="P73" i="5"/>
  <c r="C86" i="5" l="1"/>
  <c r="C73" i="5" l="1"/>
  <c r="C88" i="5"/>
  <c r="X38" i="4" l="1"/>
  <c r="X39" i="4"/>
  <c r="X37" i="4"/>
  <c r="X36" i="4"/>
  <c r="X40" i="4"/>
  <c r="X56" i="4"/>
  <c r="X50" i="4"/>
  <c r="X59" i="4"/>
  <c r="X53" i="4"/>
  <c r="X48" i="4"/>
  <c r="X44" i="4"/>
  <c r="X42" i="4"/>
  <c r="X49" i="4"/>
  <c r="X45" i="4"/>
  <c r="X47" i="4"/>
  <c r="X43" i="4"/>
  <c r="X41" i="4"/>
  <c r="X46" i="4"/>
  <c r="U39" i="4" l="1"/>
  <c r="U38" i="4"/>
  <c r="U37" i="4"/>
  <c r="U36" i="4"/>
  <c r="U40" i="4"/>
  <c r="V40" i="4"/>
  <c r="V37" i="4"/>
  <c r="V39" i="4"/>
  <c r="V36" i="4"/>
  <c r="V38" i="4"/>
  <c r="U56" i="4"/>
  <c r="U50" i="4"/>
  <c r="U59" i="4"/>
  <c r="U53" i="4"/>
  <c r="U48" i="4"/>
  <c r="U44" i="4"/>
  <c r="U42" i="4"/>
  <c r="U49" i="4"/>
  <c r="U45" i="4"/>
  <c r="U47" i="4"/>
  <c r="U43" i="4"/>
  <c r="U41" i="4"/>
  <c r="V59" i="4"/>
  <c r="V53" i="4"/>
  <c r="V56" i="4"/>
  <c r="V50" i="4"/>
  <c r="V49" i="4"/>
  <c r="V47" i="4"/>
  <c r="V45" i="4"/>
  <c r="V43" i="4"/>
  <c r="V42" i="4"/>
  <c r="V48" i="4"/>
  <c r="V44" i="4"/>
  <c r="V41" i="4"/>
  <c r="V46" i="4"/>
  <c r="U46" i="4"/>
  <c r="W37" i="4" l="1"/>
  <c r="W40" i="4"/>
  <c r="W39" i="4"/>
  <c r="W38" i="4"/>
  <c r="W36" i="4"/>
  <c r="W59" i="4"/>
  <c r="W53" i="4"/>
  <c r="W56" i="4"/>
  <c r="W50" i="4"/>
  <c r="W49" i="4"/>
  <c r="W47" i="4"/>
  <c r="W45" i="4"/>
  <c r="W43" i="4"/>
  <c r="W48" i="4"/>
  <c r="W44" i="4"/>
  <c r="W42" i="4"/>
  <c r="W41" i="4"/>
  <c r="W46" i="4"/>
  <c r="T38" i="4" l="1"/>
  <c r="T37" i="4"/>
  <c r="T36" i="4"/>
  <c r="T39" i="4"/>
  <c r="T40" i="4"/>
  <c r="T56" i="4"/>
  <c r="T50" i="4"/>
  <c r="T59" i="4"/>
  <c r="T53" i="4"/>
  <c r="T48" i="4"/>
  <c r="T44" i="4"/>
  <c r="T42" i="4"/>
  <c r="T47" i="4"/>
  <c r="T43" i="4"/>
  <c r="T49" i="4"/>
  <c r="T45" i="4"/>
  <c r="T41" i="4"/>
  <c r="T46" i="4"/>
  <c r="S59" i="4" l="1"/>
  <c r="S53" i="4"/>
  <c r="S56" i="4"/>
  <c r="S49" i="4"/>
  <c r="S47" i="4"/>
  <c r="S45" i="4"/>
  <c r="S43" i="4"/>
  <c r="S39" i="4"/>
  <c r="S37" i="4"/>
  <c r="S50" i="4"/>
  <c r="S42" i="4"/>
  <c r="S38" i="4"/>
  <c r="S48" i="4"/>
  <c r="S44" i="4"/>
  <c r="S40" i="4"/>
  <c r="S41" i="4"/>
  <c r="S36" i="4"/>
  <c r="S46" i="4"/>
  <c r="R46" i="4" l="1"/>
  <c r="R59" i="4"/>
  <c r="R53" i="4"/>
  <c r="R56" i="4"/>
  <c r="R50" i="4"/>
  <c r="R49" i="4"/>
  <c r="R47" i="4"/>
  <c r="R45" i="4"/>
  <c r="R43" i="4"/>
  <c r="R39" i="4"/>
  <c r="R37" i="4"/>
  <c r="R48" i="4"/>
  <c r="R44" i="4"/>
  <c r="R40" i="4"/>
  <c r="R42" i="4"/>
  <c r="R38" i="4"/>
  <c r="R41" i="4"/>
  <c r="R36" i="4"/>
  <c r="A4" i="6" l="1"/>
  <c r="Q56" i="4"/>
  <c r="Q50" i="4"/>
  <c r="Q59" i="4"/>
  <c r="Q53" i="4"/>
  <c r="Q48" i="4"/>
  <c r="Q44" i="4"/>
  <c r="Q42" i="4"/>
  <c r="Q40" i="4"/>
  <c r="Q38" i="4"/>
  <c r="Q47" i="4"/>
  <c r="Q43" i="4"/>
  <c r="Q39" i="4"/>
  <c r="Q49" i="4"/>
  <c r="Q45" i="4"/>
  <c r="Q37" i="4"/>
  <c r="Q41" i="4"/>
  <c r="Q36" i="4"/>
  <c r="Q46" i="4"/>
  <c r="B59" i="4" l="1"/>
  <c r="B57" i="4"/>
  <c r="B55" i="4"/>
  <c r="B53" i="4"/>
  <c r="B49" i="4"/>
  <c r="B47" i="4"/>
  <c r="B45" i="4"/>
  <c r="B43" i="4"/>
  <c r="B39" i="4"/>
  <c r="B37" i="4"/>
  <c r="B38" i="4"/>
  <c r="B60" i="4"/>
  <c r="B58" i="4"/>
  <c r="B56" i="4"/>
  <c r="B54" i="4"/>
  <c r="B52" i="4"/>
  <c r="B50" i="4"/>
  <c r="B48" i="4"/>
  <c r="B44" i="4"/>
  <c r="B42" i="4"/>
  <c r="B40" i="4"/>
  <c r="B36" i="4"/>
  <c r="B41" i="4"/>
  <c r="B51" i="4"/>
  <c r="B46" i="4"/>
  <c r="D9" i="3" l="1"/>
  <c r="D14" i="3"/>
  <c r="D15" i="3"/>
  <c r="D13" i="3"/>
  <c r="D11" i="3"/>
  <c r="D10" i="3"/>
  <c r="D8" i="3"/>
  <c r="C19" i="3" l="1"/>
  <c r="B3" i="6"/>
  <c r="C23" i="3"/>
  <c r="C26" i="3"/>
  <c r="C24" i="3"/>
  <c r="C22" i="3"/>
  <c r="C20" i="3"/>
  <c r="C27" i="3"/>
  <c r="C25" i="3"/>
  <c r="C21" i="3"/>
  <c r="D12" i="2"/>
  <c r="D13" i="2"/>
  <c r="D16" i="2"/>
  <c r="D14" i="2"/>
  <c r="D17" i="2"/>
  <c r="D19" i="4"/>
  <c r="D28" i="4"/>
  <c r="D20" i="4"/>
  <c r="D25" i="4"/>
  <c r="D29" i="4"/>
  <c r="D24" i="4"/>
  <c r="D21" i="4"/>
  <c r="D26" i="4"/>
  <c r="D30" i="4"/>
  <c r="D22" i="4"/>
  <c r="D27" i="4"/>
  <c r="D31" i="4"/>
  <c r="D10" i="2"/>
  <c r="L51" i="4"/>
  <c r="D16" i="3"/>
  <c r="C3" i="6" s="1"/>
  <c r="D12" i="3"/>
  <c r="D9" i="2"/>
  <c r="B4" i="6" l="1"/>
  <c r="D15" i="2"/>
  <c r="D11" i="2"/>
  <c r="F51" i="4"/>
  <c r="O51" i="4"/>
  <c r="N46" i="4"/>
  <c r="M51" i="4"/>
  <c r="J51" i="4"/>
  <c r="I46" i="4"/>
  <c r="H46" i="4"/>
  <c r="G46" i="4"/>
  <c r="I51" i="4"/>
  <c r="H51" i="4"/>
  <c r="G51" i="4"/>
  <c r="M46" i="4"/>
  <c r="J59" i="4"/>
  <c r="J57" i="4"/>
  <c r="J55" i="4"/>
  <c r="J53" i="4"/>
  <c r="J60" i="4"/>
  <c r="J58" i="4"/>
  <c r="J56" i="4"/>
  <c r="J54" i="4"/>
  <c r="J52" i="4"/>
  <c r="J50" i="4"/>
  <c r="J49" i="4"/>
  <c r="J47" i="4"/>
  <c r="J45" i="4"/>
  <c r="J43" i="4"/>
  <c r="J39" i="4"/>
  <c r="J37" i="4"/>
  <c r="J48" i="4"/>
  <c r="J44" i="4"/>
  <c r="J40" i="4"/>
  <c r="J42" i="4"/>
  <c r="J38" i="4"/>
  <c r="J41" i="4"/>
  <c r="J36" i="4"/>
  <c r="H60" i="4"/>
  <c r="H58" i="4"/>
  <c r="H56" i="4"/>
  <c r="H54" i="4"/>
  <c r="H52" i="4"/>
  <c r="H50" i="4"/>
  <c r="H59" i="4"/>
  <c r="H57" i="4"/>
  <c r="H55" i="4"/>
  <c r="H53" i="4"/>
  <c r="H48" i="4"/>
  <c r="H44" i="4"/>
  <c r="H42" i="4"/>
  <c r="H40" i="4"/>
  <c r="H38" i="4"/>
  <c r="H49" i="4"/>
  <c r="H45" i="4"/>
  <c r="H37" i="4"/>
  <c r="H47" i="4"/>
  <c r="H43" i="4"/>
  <c r="H39" i="4"/>
  <c r="H41" i="4"/>
  <c r="H36" i="4"/>
  <c r="P60" i="4"/>
  <c r="P58" i="4"/>
  <c r="P56" i="4"/>
  <c r="P54" i="4"/>
  <c r="P52" i="4"/>
  <c r="P50" i="4"/>
  <c r="P59" i="4"/>
  <c r="P57" i="4"/>
  <c r="P55" i="4"/>
  <c r="P53" i="4"/>
  <c r="P48" i="4"/>
  <c r="P44" i="4"/>
  <c r="P42" i="4"/>
  <c r="P40" i="4"/>
  <c r="P38" i="4"/>
  <c r="P49" i="4"/>
  <c r="P45" i="4"/>
  <c r="P37" i="4"/>
  <c r="P47" i="4"/>
  <c r="P43" i="4"/>
  <c r="P39" i="4"/>
  <c r="P41" i="4"/>
  <c r="P36" i="4"/>
  <c r="E60" i="4"/>
  <c r="E58" i="4"/>
  <c r="E56" i="4"/>
  <c r="E54" i="4"/>
  <c r="E52" i="4"/>
  <c r="E50" i="4"/>
  <c r="E59" i="4"/>
  <c r="E57" i="4"/>
  <c r="E55" i="4"/>
  <c r="E53" i="4"/>
  <c r="E48" i="4"/>
  <c r="E44" i="4"/>
  <c r="E42" i="4"/>
  <c r="E40" i="4"/>
  <c r="E38" i="4"/>
  <c r="E37" i="4"/>
  <c r="E49" i="4"/>
  <c r="E45" i="4"/>
  <c r="E47" i="4"/>
  <c r="E43" i="4"/>
  <c r="E39" i="4"/>
  <c r="E41" i="4"/>
  <c r="E36" i="4"/>
  <c r="E51" i="4"/>
  <c r="I60" i="4"/>
  <c r="I58" i="4"/>
  <c r="I56" i="4"/>
  <c r="I54" i="4"/>
  <c r="I52" i="4"/>
  <c r="I50" i="4"/>
  <c r="I59" i="4"/>
  <c r="I57" i="4"/>
  <c r="I55" i="4"/>
  <c r="I53" i="4"/>
  <c r="I48" i="4"/>
  <c r="I44" i="4"/>
  <c r="I42" i="4"/>
  <c r="I40" i="4"/>
  <c r="I38" i="4"/>
  <c r="I37" i="4"/>
  <c r="I47" i="4"/>
  <c r="I43" i="4"/>
  <c r="I39" i="4"/>
  <c r="I49" i="4"/>
  <c r="I45" i="4"/>
  <c r="I36" i="4"/>
  <c r="I41" i="4"/>
  <c r="O46" i="4"/>
  <c r="G59" i="4"/>
  <c r="G57" i="4"/>
  <c r="G55" i="4"/>
  <c r="G53" i="4"/>
  <c r="G60" i="4"/>
  <c r="G58" i="4"/>
  <c r="G56" i="4"/>
  <c r="G54" i="4"/>
  <c r="G52" i="4"/>
  <c r="G50" i="4"/>
  <c r="G49" i="4"/>
  <c r="G47" i="4"/>
  <c r="G45" i="4"/>
  <c r="G43" i="4"/>
  <c r="G39" i="4"/>
  <c r="G48" i="4"/>
  <c r="G44" i="4"/>
  <c r="G40" i="4"/>
  <c r="G37" i="4"/>
  <c r="G42" i="4"/>
  <c r="G38" i="4"/>
  <c r="G41" i="4"/>
  <c r="G36" i="4"/>
  <c r="P51" i="4"/>
  <c r="O59" i="4"/>
  <c r="O57" i="4"/>
  <c r="O55" i="4"/>
  <c r="O53" i="4"/>
  <c r="O60" i="4"/>
  <c r="O58" i="4"/>
  <c r="O56" i="4"/>
  <c r="O54" i="4"/>
  <c r="O52" i="4"/>
  <c r="O49" i="4"/>
  <c r="O47" i="4"/>
  <c r="O45" i="4"/>
  <c r="O43" i="4"/>
  <c r="O39" i="4"/>
  <c r="O37" i="4"/>
  <c r="O48" i="4"/>
  <c r="O44" i="4"/>
  <c r="O40" i="4"/>
  <c r="O50" i="4"/>
  <c r="O42" i="4"/>
  <c r="O38" i="4"/>
  <c r="O41" i="4"/>
  <c r="O36" i="4"/>
  <c r="F59" i="4"/>
  <c r="F57" i="4"/>
  <c r="F55" i="4"/>
  <c r="F53" i="4"/>
  <c r="F60" i="4"/>
  <c r="F58" i="4"/>
  <c r="F56" i="4"/>
  <c r="F54" i="4"/>
  <c r="F52" i="4"/>
  <c r="F50" i="4"/>
  <c r="F49" i="4"/>
  <c r="F47" i="4"/>
  <c r="F45" i="4"/>
  <c r="F43" i="4"/>
  <c r="F39" i="4"/>
  <c r="F42" i="4"/>
  <c r="F38" i="4"/>
  <c r="F48" i="4"/>
  <c r="F44" i="4"/>
  <c r="F40" i="4"/>
  <c r="F37" i="4"/>
  <c r="F41" i="4"/>
  <c r="F36" i="4"/>
  <c r="D18" i="4"/>
  <c r="N59" i="4"/>
  <c r="N57" i="4"/>
  <c r="N55" i="4"/>
  <c r="N53" i="4"/>
  <c r="N60" i="4"/>
  <c r="N58" i="4"/>
  <c r="N56" i="4"/>
  <c r="N54" i="4"/>
  <c r="N52" i="4"/>
  <c r="N50" i="4"/>
  <c r="N49" i="4"/>
  <c r="N47" i="4"/>
  <c r="N45" i="4"/>
  <c r="N43" i="4"/>
  <c r="N39" i="4"/>
  <c r="N37" i="4"/>
  <c r="N42" i="4"/>
  <c r="N38" i="4"/>
  <c r="N48" i="4"/>
  <c r="N44" i="4"/>
  <c r="N40" i="4"/>
  <c r="N41" i="4"/>
  <c r="N36" i="4"/>
  <c r="D8" i="4"/>
  <c r="D23" i="4"/>
  <c r="M60" i="4"/>
  <c r="M58" i="4"/>
  <c r="M56" i="4"/>
  <c r="M54" i="4"/>
  <c r="M52" i="4"/>
  <c r="M50" i="4"/>
  <c r="M59" i="4"/>
  <c r="M57" i="4"/>
  <c r="M55" i="4"/>
  <c r="M53" i="4"/>
  <c r="M48" i="4"/>
  <c r="M44" i="4"/>
  <c r="M42" i="4"/>
  <c r="M40" i="4"/>
  <c r="M38" i="4"/>
  <c r="M49" i="4"/>
  <c r="M45" i="4"/>
  <c r="M37" i="4"/>
  <c r="M47" i="4"/>
  <c r="M43" i="4"/>
  <c r="M39" i="4"/>
  <c r="M36" i="4"/>
  <c r="M41" i="4"/>
  <c r="L60" i="4"/>
  <c r="L58" i="4"/>
  <c r="L56" i="4"/>
  <c r="L54" i="4"/>
  <c r="L52" i="4"/>
  <c r="L50" i="4"/>
  <c r="L59" i="4"/>
  <c r="L57" i="4"/>
  <c r="L55" i="4"/>
  <c r="L53" i="4"/>
  <c r="L48" i="4"/>
  <c r="L44" i="4"/>
  <c r="L42" i="4"/>
  <c r="L40" i="4"/>
  <c r="L38" i="4"/>
  <c r="L47" i="4"/>
  <c r="L43" i="4"/>
  <c r="L39" i="4"/>
  <c r="L49" i="4"/>
  <c r="L45" i="4"/>
  <c r="L37" i="4"/>
  <c r="L41" i="4"/>
  <c r="L36" i="4"/>
  <c r="K59" i="4"/>
  <c r="K57" i="4"/>
  <c r="K55" i="4"/>
  <c r="K53" i="4"/>
  <c r="K60" i="4"/>
  <c r="K58" i="4"/>
  <c r="K56" i="4"/>
  <c r="K54" i="4"/>
  <c r="K52" i="4"/>
  <c r="K49" i="4"/>
  <c r="K47" i="4"/>
  <c r="K45" i="4"/>
  <c r="K43" i="4"/>
  <c r="K39" i="4"/>
  <c r="K50" i="4"/>
  <c r="K42" i="4"/>
  <c r="K38" i="4"/>
  <c r="K48" i="4"/>
  <c r="K44" i="4"/>
  <c r="K40" i="4"/>
  <c r="K37" i="4"/>
  <c r="K41" i="4"/>
  <c r="K36" i="4"/>
  <c r="P46" i="4"/>
  <c r="F46" i="4"/>
  <c r="L46" i="4"/>
  <c r="E46" i="4"/>
  <c r="J46" i="4"/>
  <c r="N51" i="4"/>
  <c r="K46" i="4"/>
  <c r="K51" i="4"/>
  <c r="AD46" i="4"/>
  <c r="D13" i="4"/>
  <c r="D32" i="4" l="1"/>
  <c r="C4" i="6" s="1"/>
  <c r="C38" i="2"/>
  <c r="B2" i="6"/>
  <c r="D22" i="2"/>
  <c r="C2" i="6" s="1"/>
  <c r="C35" i="2"/>
  <c r="C40" i="2"/>
  <c r="C39" i="2"/>
  <c r="C27" i="2"/>
  <c r="C37" i="2"/>
  <c r="C29" i="2"/>
  <c r="C30" i="2"/>
  <c r="C34" i="2"/>
  <c r="C28" i="2"/>
  <c r="C41" i="2"/>
  <c r="C31" i="2"/>
  <c r="C36" i="2"/>
  <c r="C32" i="2"/>
  <c r="C33" i="2"/>
  <c r="C46" i="4"/>
  <c r="AC41" i="4"/>
  <c r="AC46" i="4"/>
  <c r="AC49" i="4"/>
  <c r="AC52" i="4"/>
  <c r="AC44" i="4"/>
  <c r="AC50" i="4"/>
  <c r="AC51" i="4"/>
  <c r="AC36" i="4"/>
  <c r="AC58" i="4"/>
  <c r="AC56" i="4"/>
  <c r="AC48" i="4"/>
  <c r="AC43" i="4"/>
  <c r="AC59" i="4"/>
  <c r="AC47" i="4"/>
  <c r="AC42" i="4"/>
  <c r="AC55" i="4"/>
  <c r="AC39" i="4"/>
  <c r="AC45" i="4"/>
  <c r="AC53" i="4"/>
  <c r="AC57" i="4"/>
  <c r="AC38" i="4"/>
  <c r="AC54" i="4"/>
  <c r="AC60" i="4"/>
  <c r="C51" i="4"/>
  <c r="C41" i="4"/>
  <c r="AD60" i="4"/>
  <c r="AD38" i="4"/>
  <c r="AD57" i="4"/>
  <c r="AD54" i="4"/>
  <c r="AD50" i="4"/>
  <c r="AD42" i="4"/>
  <c r="AD39" i="4"/>
  <c r="AD58" i="4"/>
  <c r="AD47" i="4"/>
  <c r="AD43" i="4"/>
  <c r="AD55" i="4"/>
  <c r="AD48" i="4"/>
  <c r="AD44" i="4"/>
  <c r="AD40" i="4"/>
  <c r="AD59" i="4"/>
  <c r="AD52" i="4"/>
  <c r="AD53" i="4"/>
  <c r="AD49" i="4"/>
  <c r="AD45" i="4"/>
  <c r="AD37" i="4"/>
  <c r="AD56" i="4"/>
  <c r="AD36" i="4"/>
  <c r="AD41" i="4"/>
  <c r="C60" i="4"/>
  <c r="C37" i="4"/>
  <c r="C39" i="4"/>
  <c r="C49" i="4"/>
  <c r="C58" i="4"/>
  <c r="C45" i="4"/>
  <c r="C55" i="4"/>
  <c r="C47" i="4"/>
  <c r="C38" i="4"/>
  <c r="C57" i="4"/>
  <c r="C42" i="4"/>
  <c r="C56" i="4"/>
  <c r="C43" i="4"/>
  <c r="C53" i="4"/>
  <c r="C52" i="4"/>
  <c r="C44" i="4"/>
  <c r="C54" i="4"/>
  <c r="C40" i="4"/>
  <c r="C50" i="4"/>
  <c r="C59" i="4"/>
  <c r="C48" i="4"/>
  <c r="AD51" i="4"/>
  <c r="C36" i="4"/>
  <c r="D9" i="5"/>
  <c r="D22" i="5" l="1"/>
  <c r="C5" i="6" s="1"/>
  <c r="Q24" i="5" l="1"/>
  <c r="Q22" i="5"/>
  <c r="Q24" i="1" l="1"/>
  <c r="Q41" i="5"/>
  <c r="AD5" i="6"/>
  <c r="Q32" i="5"/>
  <c r="Q29" i="5"/>
  <c r="Q31" i="5"/>
  <c r="Q34" i="5"/>
  <c r="Q42" i="5"/>
  <c r="Q28" i="5"/>
  <c r="Q39" i="5"/>
  <c r="Q38" i="5"/>
  <c r="Q33" i="5"/>
  <c r="Q40" i="5"/>
  <c r="Q44" i="5"/>
  <c r="Q35" i="5"/>
  <c r="P5" i="6"/>
  <c r="Q37" i="5"/>
  <c r="Q30" i="5"/>
  <c r="Q36" i="5"/>
  <c r="Q22" i="1"/>
  <c r="AD1" i="6" l="1"/>
  <c r="Q33" i="1"/>
  <c r="Q34" i="1"/>
  <c r="Q36" i="1"/>
  <c r="M4" i="7"/>
  <c r="M3" i="7"/>
  <c r="Q40" i="1"/>
  <c r="Q37" i="1"/>
  <c r="Q39" i="1"/>
  <c r="Q35" i="1"/>
  <c r="AD44" i="1"/>
  <c r="Q28" i="1"/>
  <c r="P1" i="6"/>
  <c r="M6" i="7"/>
  <c r="Q42" i="1"/>
  <c r="Q38" i="1"/>
  <c r="Q41" i="1"/>
  <c r="Q30" i="1"/>
  <c r="Q31" i="1"/>
  <c r="Q29" i="1"/>
  <c r="M5" i="7"/>
  <c r="Q32" i="1"/>
  <c r="AD44" i="5"/>
  <c r="Q44" i="1"/>
  <c r="AD33" i="5"/>
  <c r="AD29" i="5"/>
  <c r="AD37" i="5"/>
  <c r="AD28" i="5"/>
  <c r="AD36" i="5"/>
  <c r="AD34" i="5"/>
  <c r="AC5" i="6"/>
  <c r="AD40" i="5"/>
  <c r="AD35" i="5"/>
  <c r="AD38" i="5"/>
  <c r="AD42" i="5"/>
  <c r="AD39" i="5"/>
  <c r="AD31" i="5"/>
  <c r="AD41" i="5"/>
  <c r="AD32" i="5"/>
  <c r="AE5" i="6"/>
  <c r="AD30" i="5"/>
  <c r="AD42" i="1" l="1"/>
  <c r="AD39" i="1"/>
  <c r="AC1" i="6"/>
  <c r="AD29" i="1"/>
  <c r="AD35" i="1"/>
  <c r="AD36" i="1"/>
  <c r="AD32" i="1"/>
  <c r="AD38" i="1"/>
  <c r="AD41" i="1"/>
  <c r="AD28" i="1"/>
  <c r="AD40" i="1"/>
  <c r="AD31" i="1"/>
  <c r="AD34" i="1"/>
  <c r="AD33" i="1"/>
  <c r="AE1" i="6"/>
  <c r="AD37" i="1"/>
  <c r="AD30" i="1"/>
</calcChain>
</file>

<file path=xl/sharedStrings.xml><?xml version="1.0" encoding="utf-8"?>
<sst xmlns="http://schemas.openxmlformats.org/spreadsheetml/2006/main" count="398" uniqueCount="110">
  <si>
    <t xml:space="preserve">ITALIA - </t>
  </si>
  <si>
    <t>Immatricolazioni autovetture per alimentazione / New car registrations by fuel</t>
  </si>
  <si>
    <t>DIESEL</t>
  </si>
  <si>
    <t>BENZINA/Petrol</t>
  </si>
  <si>
    <t>TOTALE</t>
  </si>
  <si>
    <t>ITALIA - Immatricolazioni autovetture per segmento / New car registrations by segment</t>
  </si>
  <si>
    <t>Lusso/Luxury</t>
  </si>
  <si>
    <t>Sportive/Sports</t>
  </si>
  <si>
    <t>Combi</t>
  </si>
  <si>
    <t>ITALIA - Immatricolazioni autovetture per modalità d'acquisto / New car registrations by owner</t>
  </si>
  <si>
    <t>Privati proprietari/Private owner</t>
  </si>
  <si>
    <t>ITALIA - Immatricolazioni autovetture per regioni / New car registrations by regions</t>
  </si>
  <si>
    <t>VALLE D'AOSTA</t>
  </si>
  <si>
    <t>PIEMONTE</t>
  </si>
  <si>
    <t>LOMBARDIA</t>
  </si>
  <si>
    <t>LIGURIA</t>
  </si>
  <si>
    <t>ITALIA NORD-OVEST</t>
  </si>
  <si>
    <t>FRIULI</t>
  </si>
  <si>
    <t>TRENTINO ALTO ADIGE</t>
  </si>
  <si>
    <t>VENETO</t>
  </si>
  <si>
    <t>EMILIA ROMAGNA</t>
  </si>
  <si>
    <t>ITALIA NORD-EST</t>
  </si>
  <si>
    <t>TOSCANA</t>
  </si>
  <si>
    <t>UMBRIA</t>
  </si>
  <si>
    <t>MARCHE</t>
  </si>
  <si>
    <t>LAZIO</t>
  </si>
  <si>
    <t>ITALIA CENTRO</t>
  </si>
  <si>
    <t>BASILICATA</t>
  </si>
  <si>
    <t>CAMPANIA</t>
  </si>
  <si>
    <t>MOLISE</t>
  </si>
  <si>
    <t>PUGLIA</t>
  </si>
  <si>
    <t>CALABRIA</t>
  </si>
  <si>
    <t>SICILIA</t>
  </si>
  <si>
    <t>SARDEGNA</t>
  </si>
  <si>
    <t>ITALIA SUD-ISOLE</t>
  </si>
  <si>
    <t xml:space="preserve">Elaborazioni dell'Area Studi e Statistiche di ANFIA su dati del Ministero delle Infrastrutture e dei Trasporti (Aut.Min D07161/H4), </t>
  </si>
  <si>
    <t>* Include Società, Taxi, Noleggio, Leasing Persone Fisiche, Leasing Persone Giuridiche, Enti Pubblici</t>
  </si>
  <si>
    <t>*Includes Business, Leasing, Taxi, Renting, Public Authorities</t>
  </si>
  <si>
    <t xml:space="preserve">ITALIA   - </t>
  </si>
  <si>
    <t>TOTALE ALIM. ALTERN.</t>
  </si>
  <si>
    <t xml:space="preserve"> Quota ALIM.ALTERN</t>
  </si>
  <si>
    <t>Immatricolazioni di Autovetture intestate a Privati / New Privates Car registrations by fuel</t>
  </si>
  <si>
    <t>Società (Business, Noleggio, Leasing, Taxi, Altro)</t>
  </si>
  <si>
    <t>- IBRIDA GE/Diesel-Electric</t>
  </si>
  <si>
    <t>Volumi</t>
  </si>
  <si>
    <t>Quote %</t>
  </si>
  <si>
    <t>-</t>
  </si>
  <si>
    <t>IDROGENO/Hydrogen</t>
  </si>
  <si>
    <t>- GPL/LPG</t>
  </si>
  <si>
    <t>- METANO/CNG</t>
  </si>
  <si>
    <t>GAS</t>
  </si>
  <si>
    <t>IBRIDE mild-full/Hev</t>
  </si>
  <si>
    <t>- IBRIDA BE/Petrol-Electric</t>
  </si>
  <si>
    <t>RICARICABILI/Rechargeable</t>
  </si>
  <si>
    <t>- PHEV/Plug-in Hybrid</t>
  </si>
  <si>
    <t>- ELETTRICA/Electric</t>
  </si>
  <si>
    <t>- Superutilitarie/Mini</t>
  </si>
  <si>
    <t>- Utilitarie/Small</t>
  </si>
  <si>
    <t>Segmenti A-B/A-B Segments</t>
  </si>
  <si>
    <t>Segmenti C-D-E/C-D-E Segments</t>
  </si>
  <si>
    <t>- Medio-inferiori/Low-Medium</t>
  </si>
  <si>
    <t>- Medie/Medium</t>
  </si>
  <si>
    <t>SUV</t>
  </si>
  <si>
    <t>Monovolumi-multispazio/MPV-multivan</t>
  </si>
  <si>
    <t>- SUV piccoli-compatti/small-compact SUV</t>
  </si>
  <si>
    <t>- SUV medi-grandi/mid-size-large SUV</t>
  </si>
  <si>
    <t>- Medio-superiori/Upper Medium</t>
  </si>
  <si>
    <t xml:space="preserve">- Leasing persone fisiche/Leasing private </t>
  </si>
  <si>
    <t>- Società proprietarie/Business</t>
  </si>
  <si>
    <t>- Leasing persone giuridiche/Leasing business</t>
  </si>
  <si>
    <t>- Noleggio/Renting</t>
  </si>
  <si>
    <t>- Taxi</t>
  </si>
  <si>
    <t>- Altri/Others</t>
  </si>
  <si>
    <t xml:space="preserve">Elaborazioni dell'Area Studi e Statistiche di ANFIA su dati del MinMinistero delle Infrastrutture e della Mobilità sostenibili (Aut.Min D07161/H4), </t>
  </si>
  <si>
    <t>BIODIESEL</t>
  </si>
  <si>
    <t>ABRUZZO</t>
  </si>
  <si>
    <t xml:space="preserve">  </t>
  </si>
  <si>
    <t>- IBRIDA BE-GPL/Petrol-Electric-GPL</t>
  </si>
  <si>
    <t>TOTALE 2024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</si>
  <si>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</si>
  <si>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</si>
  <si>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</si>
  <si>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</si>
  <si>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</si>
  <si>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</si>
  <si>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</si>
  <si>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</si>
  <si>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</si>
  <si>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</si>
  <si>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</si>
  <si>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</si>
  <si>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Var % 25/24</t>
  </si>
  <si>
    <t>TOTALE 2025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</si>
  <si>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</si>
  <si>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</si>
  <si>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</si>
  <si>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</si>
  <si>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</si>
  <si>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</si>
  <si>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</si>
  <si>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</si>
  <si>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</si>
  <si>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</si>
  <si>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</si>
  <si>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</si>
  <si>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Var % 26/25</t>
  </si>
  <si>
    <t>Gen-ago 2025</t>
  </si>
  <si>
    <t>Gen-ago 2026</t>
  </si>
  <si>
    <t>Var % ago 26/25</t>
  </si>
  <si>
    <t>successive alla pubblicazione del comunicato stampa (Aggiornamento 30.08.2025)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</si>
</sst>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##,###,###,##0"/>
    <numFmt numFmtId="165" formatCode="###,###,###,##0.0"/>
    <numFmt numFmtId="166" formatCode="0.0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#,##0.0"/>
  </numFmts>
  <fonts count="45" x14ac:knownFonts="1">
    <font>
      <sz val="11"/>
      <color theme="1"/>
      <name val="Calibri"/>
      <family val="2"/>
      <scheme val="minor"/>
    </font>
    <font>
      <b/>
      <sz val="12"/>
      <color indexed="62"/>
      <name val="Trebuchet MS"/>
      <family val="2"/>
    </font>
    <font>
      <sz val="12"/>
      <name val="Trebuchet MS"/>
      <family val="2"/>
    </font>
    <font>
      <i/>
      <sz val="12"/>
      <color indexed="62"/>
      <name val="Trebuchet MS"/>
      <family val="2"/>
    </font>
    <font>
      <b/>
      <sz val="9"/>
      <color indexed="62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2"/>
      <color theme="3"/>
      <name val="Trebuchet MS"/>
      <family val="2"/>
    </font>
    <font>
      <sz val="12"/>
      <color theme="3"/>
      <name val="Trebuchet MS"/>
      <family val="2"/>
    </font>
    <font>
      <b/>
      <sz val="10"/>
      <color theme="3"/>
      <name val="Trebuchet MS"/>
      <family val="2"/>
    </font>
    <font>
      <sz val="11"/>
      <color theme="3"/>
      <name val="Calibri"/>
      <family val="2"/>
      <scheme val="minor"/>
    </font>
    <font>
      <sz val="11"/>
      <color theme="3"/>
      <name val="Trebuchet MS"/>
      <family val="2"/>
    </font>
    <font>
      <sz val="9"/>
      <color theme="3"/>
      <name val="Trebuchet MS"/>
      <family val="2"/>
    </font>
    <font>
      <sz val="10"/>
      <color theme="3"/>
      <name val="Trebuchet MS"/>
      <family val="2"/>
    </font>
    <font>
      <sz val="10"/>
      <color theme="1"/>
      <name val="Trebuchet MS"/>
      <family val="2"/>
    </font>
    <font>
      <b/>
      <sz val="9"/>
      <color theme="3"/>
      <name val="Trebuchet MS"/>
      <family val="2"/>
    </font>
    <font>
      <i/>
      <sz val="9"/>
      <color theme="3"/>
      <name val="Trebuchet MS"/>
      <family val="2"/>
    </font>
    <font>
      <i/>
      <sz val="10"/>
      <color theme="3"/>
      <name val="Trebuchet MS"/>
      <family val="2"/>
    </font>
    <font>
      <sz val="10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indexed="62"/>
      <name val="Trebuchet MS"/>
      <family val="2"/>
    </font>
    <font>
      <b/>
      <sz val="12"/>
      <color theme="3"/>
      <name val="Trebuchet MS"/>
      <family val="2"/>
    </font>
    <font>
      <sz val="11"/>
      <color theme="1"/>
      <name val="Calibri"/>
      <family val="2"/>
      <scheme val="minor"/>
    </font>
    <font>
      <b/>
      <sz val="9"/>
      <color indexed="62"/>
      <name val="Trebuchet MS"/>
      <family val="2"/>
    </font>
    <font>
      <sz val="9"/>
      <color theme="3"/>
      <name val="Trebuchet MS"/>
      <family val="2"/>
    </font>
    <font>
      <sz val="10"/>
      <name val="Trebuchet MS"/>
      <family val="2"/>
    </font>
    <font>
      <b/>
      <i/>
      <sz val="9"/>
      <color indexed="62"/>
      <name val="Trebuchet MS"/>
      <family val="2"/>
    </font>
    <font>
      <b/>
      <sz val="9"/>
      <color theme="3"/>
      <name val="Trebuchet MS"/>
      <family val="2"/>
    </font>
    <font>
      <b/>
      <sz val="11"/>
      <color theme="3"/>
      <name val="Trebuchet MS"/>
      <family val="2"/>
    </font>
    <font>
      <b/>
      <sz val="11"/>
      <color theme="3"/>
      <name val="Trebuchet MS"/>
      <family val="2"/>
    </font>
    <font>
      <b/>
      <sz val="14"/>
      <color theme="3"/>
      <name val="Trebuchet MS"/>
      <family val="2"/>
    </font>
    <font>
      <sz val="10"/>
      <color rgb="FFFF0000"/>
      <name val="Trebuchet MS"/>
      <family val="2"/>
    </font>
    <font>
      <b/>
      <sz val="10"/>
      <color rgb="FFFF0000"/>
      <name val="Trebuchet MS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3"/>
      <name val="Trebuchet MS"/>
      <family val="2"/>
    </font>
    <font>
      <b/>
      <i/>
      <sz val="10"/>
      <color theme="3"/>
      <name val="Trebuchet MS"/>
      <family val="2"/>
    </font>
    <font>
      <i/>
      <sz val="11"/>
      <color theme="3"/>
      <name val="Calibri"/>
      <family val="2"/>
      <scheme val="minor"/>
    </font>
    <font>
      <i/>
      <sz val="11"/>
      <color theme="1"/>
      <name val="Trebuchet MS"/>
      <family val="2"/>
    </font>
    <font>
      <i/>
      <sz val="10"/>
      <color rgb="FFFF0000"/>
      <name val="Trebuchet MS"/>
      <family val="2"/>
    </font>
    <font>
      <i/>
      <sz val="10"/>
      <color theme="3"/>
      <name val="Calibri"/>
      <family val="2"/>
      <scheme val="minor"/>
    </font>
    <font>
      <i/>
      <sz val="10"/>
      <name val="Trebuchet MS"/>
      <family val="2"/>
    </font>
    <font>
      <i/>
      <sz val="12"/>
      <color theme="3"/>
      <name val="Trebuchet MS"/>
      <family val="2"/>
    </font>
    <font>
      <i/>
      <sz val="12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F5FF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0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6" borderId="14" xfId="0" applyFont="1" applyFill="1" applyBorder="1" applyAlignment="1">
      <alignment horizontal="center" vertical="top" wrapText="1"/>
    </xf>
    <xf numFmtId="164" fontId="10" fillId="6" borderId="29" xfId="0" applyNumberFormat="1" applyFont="1" applyFill="1" applyBorder="1" applyAlignment="1">
      <alignment horizontal="right" vertical="top"/>
    </xf>
    <xf numFmtId="165" fontId="10" fillId="6" borderId="22" xfId="0" applyNumberFormat="1" applyFont="1" applyFill="1" applyBorder="1" applyAlignment="1">
      <alignment horizontal="right" vertical="top"/>
    </xf>
    <xf numFmtId="165" fontId="10" fillId="6" borderId="25" xfId="0" applyNumberFormat="1" applyFont="1" applyFill="1" applyBorder="1" applyAlignment="1">
      <alignment horizontal="right" vertical="top"/>
    </xf>
    <xf numFmtId="165" fontId="10" fillId="6" borderId="27" xfId="0" applyNumberFormat="1" applyFont="1" applyFill="1" applyBorder="1" applyAlignment="1">
      <alignment horizontal="right" vertical="top"/>
    </xf>
    <xf numFmtId="164" fontId="10" fillId="6" borderId="13" xfId="0" applyNumberFormat="1" applyFont="1" applyFill="1" applyBorder="1" applyAlignment="1">
      <alignment horizontal="right" vertical="top"/>
    </xf>
    <xf numFmtId="165" fontId="10" fillId="6" borderId="14" xfId="0" applyNumberFormat="1" applyFont="1" applyFill="1" applyBorder="1" applyAlignment="1">
      <alignment horizontal="right" vertical="top"/>
    </xf>
    <xf numFmtId="0" fontId="11" fillId="0" borderId="0" xfId="0" applyFont="1"/>
    <xf numFmtId="0" fontId="8" fillId="0" borderId="0" xfId="0" applyFont="1"/>
    <xf numFmtId="0" fontId="12" fillId="0" borderId="0" xfId="0" applyFont="1"/>
    <xf numFmtId="0" fontId="12" fillId="2" borderId="0" xfId="0" applyFont="1" applyFill="1"/>
    <xf numFmtId="0" fontId="13" fillId="0" borderId="0" xfId="0" applyFont="1"/>
    <xf numFmtId="0" fontId="8" fillId="0" borderId="0" xfId="0" applyFont="1" applyAlignment="1">
      <alignment horizontal="right"/>
    </xf>
    <xf numFmtId="0" fontId="15" fillId="0" borderId="0" xfId="0" applyFont="1"/>
    <xf numFmtId="0" fontId="14" fillId="7" borderId="13" xfId="0" applyFont="1" applyFill="1" applyBorder="1" applyAlignment="1">
      <alignment horizontal="left" vertical="top" indent="1"/>
    </xf>
    <xf numFmtId="164" fontId="14" fillId="3" borderId="1" xfId="0" applyNumberFormat="1" applyFont="1" applyFill="1" applyBorder="1" applyAlignment="1">
      <alignment horizontal="right" vertical="top"/>
    </xf>
    <xf numFmtId="0" fontId="11" fillId="2" borderId="0" xfId="0" applyFont="1" applyFill="1"/>
    <xf numFmtId="0" fontId="14" fillId="2" borderId="1" xfId="0" applyFont="1" applyFill="1" applyBorder="1" applyAlignment="1">
      <alignment horizontal="center" vertical="top"/>
    </xf>
    <xf numFmtId="0" fontId="14" fillId="7" borderId="3" xfId="0" applyFont="1" applyFill="1" applyBorder="1" applyAlignment="1">
      <alignment horizontal="left" vertical="top"/>
    </xf>
    <xf numFmtId="0" fontId="14" fillId="7" borderId="33" xfId="0" applyFont="1" applyFill="1" applyBorder="1" applyAlignment="1">
      <alignment horizontal="left" vertical="top"/>
    </xf>
    <xf numFmtId="164" fontId="14" fillId="2" borderId="6" xfId="0" applyNumberFormat="1" applyFont="1" applyFill="1" applyBorder="1" applyAlignment="1">
      <alignment horizontal="right" vertical="top"/>
    </xf>
    <xf numFmtId="164" fontId="13" fillId="5" borderId="6" xfId="0" applyNumberFormat="1" applyFont="1" applyFill="1" applyBorder="1" applyAlignment="1">
      <alignment horizontal="right" vertical="top"/>
    </xf>
    <xf numFmtId="0" fontId="14" fillId="5" borderId="0" xfId="0" applyFont="1" applyFill="1" applyAlignment="1">
      <alignment horizontal="left" vertical="top"/>
    </xf>
    <xf numFmtId="164" fontId="10" fillId="5" borderId="0" xfId="0" applyNumberFormat="1" applyFont="1" applyFill="1" applyAlignment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0" fontId="13" fillId="0" borderId="0" xfId="0" applyFont="1" applyAlignment="1">
      <alignment readingOrder="1"/>
    </xf>
    <xf numFmtId="0" fontId="17" fillId="0" borderId="0" xfId="0" applyFont="1"/>
    <xf numFmtId="0" fontId="13" fillId="7" borderId="2" xfId="0" applyFont="1" applyFill="1" applyBorder="1" applyAlignment="1">
      <alignment horizontal="left" vertical="top"/>
    </xf>
    <xf numFmtId="0" fontId="13" fillId="7" borderId="3" xfId="0" applyFont="1" applyFill="1" applyBorder="1" applyAlignment="1">
      <alignment horizontal="left" vertical="top"/>
    </xf>
    <xf numFmtId="0" fontId="10" fillId="0" borderId="0" xfId="0" applyFont="1"/>
    <xf numFmtId="3" fontId="14" fillId="0" borderId="10" xfId="0" applyNumberFormat="1" applyFont="1" applyBorder="1"/>
    <xf numFmtId="3" fontId="14" fillId="6" borderId="20" xfId="0" applyNumberFormat="1" applyFont="1" applyFill="1" applyBorder="1"/>
    <xf numFmtId="0" fontId="14" fillId="0" borderId="0" xfId="0" applyFont="1"/>
    <xf numFmtId="3" fontId="14" fillId="0" borderId="12" xfId="0" applyNumberFormat="1" applyFont="1" applyBorder="1"/>
    <xf numFmtId="3" fontId="14" fillId="6" borderId="38" xfId="0" applyNumberFormat="1" applyFont="1" applyFill="1" applyBorder="1"/>
    <xf numFmtId="3" fontId="14" fillId="0" borderId="41" xfId="0" applyNumberFormat="1" applyFont="1" applyBorder="1"/>
    <xf numFmtId="3" fontId="14" fillId="6" borderId="40" xfId="0" applyNumberFormat="1" applyFont="1" applyFill="1" applyBorder="1"/>
    <xf numFmtId="3" fontId="10" fillId="0" borderId="1" xfId="0" applyNumberFormat="1" applyFont="1" applyBorder="1"/>
    <xf numFmtId="3" fontId="10" fillId="6" borderId="28" xfId="0" applyNumberFormat="1" applyFont="1" applyFill="1" applyBorder="1"/>
    <xf numFmtId="0" fontId="19" fillId="0" borderId="0" xfId="0" applyFont="1"/>
    <xf numFmtId="164" fontId="14" fillId="5" borderId="0" xfId="0" applyNumberFormat="1" applyFont="1" applyFill="1" applyAlignment="1">
      <alignment horizontal="right" vertical="top"/>
    </xf>
    <xf numFmtId="164" fontId="10" fillId="5" borderId="0" xfId="0" applyNumberFormat="1" applyFont="1" applyFill="1" applyAlignment="1">
      <alignment vertical="center"/>
    </xf>
    <xf numFmtId="166" fontId="10" fillId="5" borderId="0" xfId="0" applyNumberFormat="1" applyFont="1" applyFill="1" applyAlignment="1">
      <alignment horizontal="right" vertical="center"/>
    </xf>
    <xf numFmtId="0" fontId="14" fillId="7" borderId="13" xfId="0" applyFont="1" applyFill="1" applyBorder="1"/>
    <xf numFmtId="0" fontId="14" fillId="7" borderId="47" xfId="0" applyFont="1" applyFill="1" applyBorder="1"/>
    <xf numFmtId="0" fontId="14" fillId="7" borderId="48" xfId="0" applyFont="1" applyFill="1" applyBorder="1"/>
    <xf numFmtId="0" fontId="10" fillId="6" borderId="28" xfId="0" applyFont="1" applyFill="1" applyBorder="1" applyAlignment="1">
      <alignment horizontal="center" vertical="top" wrapText="1"/>
    </xf>
    <xf numFmtId="17" fontId="11" fillId="0" borderId="0" xfId="0" applyNumberFormat="1" applyFont="1"/>
    <xf numFmtId="0" fontId="20" fillId="0" borderId="0" xfId="0" applyFont="1"/>
    <xf numFmtId="9" fontId="19" fillId="0" borderId="0" xfId="2" applyFont="1"/>
    <xf numFmtId="0" fontId="17" fillId="7" borderId="7" xfId="0" quotePrefix="1" applyFont="1" applyFill="1" applyBorder="1" applyAlignment="1">
      <alignment horizontal="left" vertical="top" indent="1"/>
    </xf>
    <xf numFmtId="0" fontId="17" fillId="7" borderId="11" xfId="0" quotePrefix="1" applyFont="1" applyFill="1" applyBorder="1" applyAlignment="1">
      <alignment horizontal="left" vertical="top" indent="1"/>
    </xf>
    <xf numFmtId="165" fontId="10" fillId="6" borderId="45" xfId="0" applyNumberFormat="1" applyFont="1" applyFill="1" applyBorder="1" applyAlignment="1">
      <alignment horizontal="right" vertical="top"/>
    </xf>
    <xf numFmtId="166" fontId="0" fillId="0" borderId="0" xfId="0" applyNumberFormat="1"/>
    <xf numFmtId="164" fontId="0" fillId="0" borderId="0" xfId="0" applyNumberFormat="1"/>
    <xf numFmtId="168" fontId="10" fillId="6" borderId="51" xfId="0" applyNumberFormat="1" applyFont="1" applyFill="1" applyBorder="1" applyAlignment="1">
      <alignment horizontal="right" vertical="top"/>
    </xf>
    <xf numFmtId="0" fontId="21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6" borderId="13" xfId="0" applyFont="1" applyFill="1" applyBorder="1" applyAlignment="1">
      <alignment horizontal="center" vertical="top" wrapText="1"/>
    </xf>
    <xf numFmtId="167" fontId="28" fillId="6" borderId="15" xfId="1" applyNumberFormat="1" applyFont="1" applyFill="1" applyBorder="1"/>
    <xf numFmtId="168" fontId="28" fillId="6" borderId="17" xfId="0" applyNumberFormat="1" applyFont="1" applyFill="1" applyBorder="1"/>
    <xf numFmtId="1" fontId="23" fillId="0" borderId="0" xfId="0" applyNumberFormat="1" applyFont="1"/>
    <xf numFmtId="167" fontId="28" fillId="6" borderId="18" xfId="1" applyNumberFormat="1" applyFont="1" applyFill="1" applyBorder="1"/>
    <xf numFmtId="167" fontId="28" fillId="6" borderId="12" xfId="1" applyNumberFormat="1" applyFont="1" applyFill="1" applyBorder="1"/>
    <xf numFmtId="168" fontId="28" fillId="6" borderId="19" xfId="0" applyNumberFormat="1" applyFont="1" applyFill="1" applyBorder="1"/>
    <xf numFmtId="0" fontId="28" fillId="5" borderId="11" xfId="0" applyFont="1" applyFill="1" applyBorder="1" applyAlignment="1">
      <alignment horizontal="left" indent="1"/>
    </xf>
    <xf numFmtId="167" fontId="28" fillId="5" borderId="18" xfId="1" applyNumberFormat="1" applyFont="1" applyFill="1" applyBorder="1"/>
    <xf numFmtId="167" fontId="28" fillId="5" borderId="12" xfId="1" applyNumberFormat="1" applyFont="1" applyFill="1" applyBorder="1"/>
    <xf numFmtId="168" fontId="28" fillId="5" borderId="19" xfId="0" applyNumberFormat="1" applyFont="1" applyFill="1" applyBorder="1"/>
    <xf numFmtId="0" fontId="28" fillId="7" borderId="4" xfId="0" applyFont="1" applyFill="1" applyBorder="1" applyAlignment="1">
      <alignment horizontal="left" indent="1"/>
    </xf>
    <xf numFmtId="0" fontId="10" fillId="6" borderId="14" xfId="0" applyFont="1" applyFill="1" applyBorder="1" applyAlignment="1">
      <alignment horizontal="center" vertical="center" wrapText="1"/>
    </xf>
    <xf numFmtId="0" fontId="29" fillId="6" borderId="13" xfId="0" quotePrefix="1" applyFont="1" applyFill="1" applyBorder="1" applyAlignment="1">
      <alignment horizontal="center" vertical="center" wrapText="1"/>
    </xf>
    <xf numFmtId="0" fontId="12" fillId="5" borderId="0" xfId="0" applyFont="1" applyFill="1"/>
    <xf numFmtId="0" fontId="0" fillId="5" borderId="0" xfId="0" applyFill="1"/>
    <xf numFmtId="0" fontId="31" fillId="5" borderId="55" xfId="0" applyFont="1" applyFill="1" applyBorder="1" applyAlignment="1">
      <alignment horizontal="center" vertical="center" wrapText="1"/>
    </xf>
    <xf numFmtId="0" fontId="31" fillId="5" borderId="56" xfId="0" applyFont="1" applyFill="1" applyBorder="1" applyAlignment="1">
      <alignment horizontal="center" vertical="center" wrapText="1"/>
    </xf>
    <xf numFmtId="0" fontId="10" fillId="6" borderId="45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/>
    </xf>
    <xf numFmtId="165" fontId="11" fillId="0" borderId="0" xfId="0" applyNumberFormat="1" applyFont="1"/>
    <xf numFmtId="0" fontId="11" fillId="5" borderId="0" xfId="0" applyFont="1" applyFill="1"/>
    <xf numFmtId="165" fontId="14" fillId="2" borderId="5" xfId="0" applyNumberFormat="1" applyFont="1" applyFill="1" applyBorder="1" applyAlignment="1">
      <alignment horizontal="right" vertical="top"/>
    </xf>
    <xf numFmtId="165" fontId="14" fillId="2" borderId="6" xfId="0" applyNumberFormat="1" applyFont="1" applyFill="1" applyBorder="1" applyAlignment="1">
      <alignment horizontal="right" vertical="top"/>
    </xf>
    <xf numFmtId="165" fontId="14" fillId="2" borderId="23" xfId="0" applyNumberFormat="1" applyFont="1" applyFill="1" applyBorder="1" applyAlignment="1">
      <alignment horizontal="right" vertical="top"/>
    </xf>
    <xf numFmtId="165" fontId="14" fillId="2" borderId="30" xfId="0" applyNumberFormat="1" applyFont="1" applyFill="1" applyBorder="1" applyAlignment="1">
      <alignment horizontal="right" vertical="top"/>
    </xf>
    <xf numFmtId="17" fontId="29" fillId="6" borderId="13" xfId="0" quotePrefix="1" applyNumberFormat="1" applyFont="1" applyFill="1" applyBorder="1" applyAlignment="1">
      <alignment horizontal="center" vertical="center" wrapText="1"/>
    </xf>
    <xf numFmtId="165" fontId="13" fillId="5" borderId="6" xfId="0" applyNumberFormat="1" applyFont="1" applyFill="1" applyBorder="1" applyAlignment="1">
      <alignment horizontal="right" vertical="top"/>
    </xf>
    <xf numFmtId="168" fontId="10" fillId="5" borderId="55" xfId="2" applyNumberFormat="1" applyFont="1" applyFill="1" applyBorder="1" applyAlignment="1">
      <alignment horizontal="right" vertical="top"/>
    </xf>
    <xf numFmtId="165" fontId="13" fillId="5" borderId="30" xfId="0" applyNumberFormat="1" applyFont="1" applyFill="1" applyBorder="1" applyAlignment="1">
      <alignment horizontal="right" vertical="top"/>
    </xf>
    <xf numFmtId="0" fontId="23" fillId="5" borderId="0" xfId="0" applyFont="1" applyFill="1"/>
    <xf numFmtId="0" fontId="28" fillId="6" borderId="45" xfId="0" applyFont="1" applyFill="1" applyBorder="1" applyAlignment="1">
      <alignment horizontal="center" vertical="top" wrapText="1"/>
    </xf>
    <xf numFmtId="169" fontId="28" fillId="5" borderId="48" xfId="1" applyNumberFormat="1" applyFont="1" applyFill="1" applyBorder="1"/>
    <xf numFmtId="169" fontId="28" fillId="5" borderId="19" xfId="1" applyNumberFormat="1" applyFont="1" applyFill="1" applyBorder="1"/>
    <xf numFmtId="169" fontId="28" fillId="6" borderId="58" xfId="0" applyNumberFormat="1" applyFont="1" applyFill="1" applyBorder="1"/>
    <xf numFmtId="169" fontId="28" fillId="6" borderId="21" xfId="0" applyNumberFormat="1" applyFont="1" applyFill="1" applyBorder="1"/>
    <xf numFmtId="169" fontId="28" fillId="6" borderId="61" xfId="0" applyNumberFormat="1" applyFont="1" applyFill="1" applyBorder="1"/>
    <xf numFmtId="0" fontId="7" fillId="5" borderId="0" xfId="0" applyFont="1" applyFill="1"/>
    <xf numFmtId="0" fontId="14" fillId="5" borderId="0" xfId="0" applyFont="1" applyFill="1"/>
    <xf numFmtId="0" fontId="19" fillId="5" borderId="0" xfId="0" applyFont="1" applyFill="1"/>
    <xf numFmtId="170" fontId="14" fillId="6" borderId="20" xfId="0" applyNumberFormat="1" applyFont="1" applyFill="1" applyBorder="1"/>
    <xf numFmtId="170" fontId="14" fillId="6" borderId="38" xfId="0" applyNumberFormat="1" applyFont="1" applyFill="1" applyBorder="1"/>
    <xf numFmtId="170" fontId="14" fillId="6" borderId="40" xfId="0" applyNumberFormat="1" applyFont="1" applyFill="1" applyBorder="1"/>
    <xf numFmtId="170" fontId="10" fillId="6" borderId="28" xfId="0" applyNumberFormat="1" applyFont="1" applyFill="1" applyBorder="1"/>
    <xf numFmtId="170" fontId="14" fillId="0" borderId="0" xfId="0" applyNumberFormat="1" applyFont="1"/>
    <xf numFmtId="170" fontId="10" fillId="6" borderId="13" xfId="0" applyNumberFormat="1" applyFont="1" applyFill="1" applyBorder="1" applyAlignment="1">
      <alignment horizontal="center" vertical="top"/>
    </xf>
    <xf numFmtId="170" fontId="14" fillId="0" borderId="10" xfId="0" applyNumberFormat="1" applyFont="1" applyBorder="1"/>
    <xf numFmtId="170" fontId="14" fillId="0" borderId="37" xfId="0" applyNumberFormat="1" applyFont="1" applyBorder="1"/>
    <xf numFmtId="170" fontId="14" fillId="0" borderId="12" xfId="0" applyNumberFormat="1" applyFont="1" applyBorder="1"/>
    <xf numFmtId="170" fontId="14" fillId="0" borderId="39" xfId="0" applyNumberFormat="1" applyFont="1" applyBorder="1"/>
    <xf numFmtId="170" fontId="14" fillId="0" borderId="41" xfId="0" applyNumberFormat="1" applyFont="1" applyBorder="1"/>
    <xf numFmtId="170" fontId="14" fillId="0" borderId="42" xfId="0" applyNumberFormat="1" applyFont="1" applyBorder="1"/>
    <xf numFmtId="170" fontId="10" fillId="0" borderId="1" xfId="0" applyNumberFormat="1" applyFont="1" applyBorder="1"/>
    <xf numFmtId="170" fontId="10" fillId="0" borderId="44" xfId="0" applyNumberFormat="1" applyFont="1" applyBorder="1"/>
    <xf numFmtId="170" fontId="14" fillId="3" borderId="1" xfId="0" applyNumberFormat="1" applyFont="1" applyFill="1" applyBorder="1" applyAlignment="1">
      <alignment horizontal="right" vertical="top"/>
    </xf>
    <xf numFmtId="170" fontId="19" fillId="0" borderId="0" xfId="0" applyNumberFormat="1" applyFont="1"/>
    <xf numFmtId="170" fontId="14" fillId="6" borderId="62" xfId="0" applyNumberFormat="1" applyFont="1" applyFill="1" applyBorder="1"/>
    <xf numFmtId="170" fontId="14" fillId="6" borderId="63" xfId="0" applyNumberFormat="1" applyFont="1" applyFill="1" applyBorder="1"/>
    <xf numFmtId="170" fontId="14" fillId="6" borderId="64" xfId="0" applyNumberFormat="1" applyFont="1" applyFill="1" applyBorder="1"/>
    <xf numFmtId="170" fontId="10" fillId="6" borderId="46" xfId="0" applyNumberFormat="1" applyFont="1" applyFill="1" applyBorder="1"/>
    <xf numFmtId="170" fontId="10" fillId="6" borderId="45" xfId="0" applyNumberFormat="1" applyFont="1" applyFill="1" applyBorder="1" applyAlignment="1">
      <alignment horizontal="center" vertical="top"/>
    </xf>
    <xf numFmtId="170" fontId="14" fillId="0" borderId="20" xfId="0" applyNumberFormat="1" applyFont="1" applyBorder="1"/>
    <xf numFmtId="170" fontId="14" fillId="6" borderId="17" xfId="0" applyNumberFormat="1" applyFont="1" applyFill="1" applyBorder="1"/>
    <xf numFmtId="170" fontId="14" fillId="0" borderId="38" xfId="0" applyNumberFormat="1" applyFont="1" applyBorder="1"/>
    <xf numFmtId="170" fontId="14" fillId="6" borderId="19" xfId="0" applyNumberFormat="1" applyFont="1" applyFill="1" applyBorder="1"/>
    <xf numFmtId="170" fontId="14" fillId="0" borderId="40" xfId="0" applyNumberFormat="1" applyFont="1" applyBorder="1"/>
    <xf numFmtId="170" fontId="14" fillId="6" borderId="43" xfId="0" applyNumberFormat="1" applyFont="1" applyFill="1" applyBorder="1"/>
    <xf numFmtId="170" fontId="10" fillId="0" borderId="28" xfId="0" applyNumberFormat="1" applyFont="1" applyBorder="1"/>
    <xf numFmtId="170" fontId="14" fillId="3" borderId="28" xfId="0" applyNumberFormat="1" applyFont="1" applyFill="1" applyBorder="1" applyAlignment="1">
      <alignment horizontal="right" vertical="top"/>
    </xf>
    <xf numFmtId="168" fontId="14" fillId="6" borderId="19" xfId="2" applyNumberFormat="1" applyFont="1" applyFill="1" applyBorder="1"/>
    <xf numFmtId="0" fontId="32" fillId="0" borderId="0" xfId="0" applyFont="1" applyAlignment="1">
      <alignment horizontal="left" vertical="top" indent="1"/>
    </xf>
    <xf numFmtId="164" fontId="33" fillId="0" borderId="0" xfId="0" applyNumberFormat="1" applyFont="1" applyAlignment="1">
      <alignment horizontal="right" vertical="top"/>
    </xf>
    <xf numFmtId="165" fontId="33" fillId="0" borderId="0" xfId="0" applyNumberFormat="1" applyFont="1" applyAlignment="1">
      <alignment horizontal="right" vertical="top"/>
    </xf>
    <xf numFmtId="164" fontId="32" fillId="0" borderId="0" xfId="0" applyNumberFormat="1" applyFont="1" applyAlignment="1">
      <alignment horizontal="right" vertical="top"/>
    </xf>
    <xf numFmtId="168" fontId="33" fillId="0" borderId="0" xfId="2" applyNumberFormat="1" applyFont="1" applyAlignment="1">
      <alignment horizontal="right" vertical="top"/>
    </xf>
    <xf numFmtId="168" fontId="33" fillId="0" borderId="0" xfId="0" applyNumberFormat="1" applyFont="1" applyAlignment="1">
      <alignment horizontal="right" vertical="top"/>
    </xf>
    <xf numFmtId="0" fontId="34" fillId="0" borderId="0" xfId="0" applyFont="1"/>
    <xf numFmtId="168" fontId="13" fillId="6" borderId="19" xfId="2" applyNumberFormat="1" applyFont="1" applyFill="1" applyBorder="1"/>
    <xf numFmtId="17" fontId="29" fillId="6" borderId="14" xfId="0" quotePrefix="1" applyNumberFormat="1" applyFont="1" applyFill="1" applyBorder="1" applyAlignment="1">
      <alignment horizontal="center" vertical="center" wrapText="1"/>
    </xf>
    <xf numFmtId="164" fontId="10" fillId="6" borderId="22" xfId="0" applyNumberFormat="1" applyFont="1" applyFill="1" applyBorder="1" applyAlignment="1">
      <alignment horizontal="right" vertical="top"/>
    </xf>
    <xf numFmtId="168" fontId="13" fillId="5" borderId="63" xfId="2" applyNumberFormat="1" applyFont="1" applyFill="1" applyBorder="1"/>
    <xf numFmtId="168" fontId="16" fillId="5" borderId="63" xfId="2" applyNumberFormat="1" applyFont="1" applyFill="1" applyBorder="1"/>
    <xf numFmtId="167" fontId="13" fillId="6" borderId="17" xfId="0" applyNumberFormat="1" applyFont="1" applyFill="1" applyBorder="1"/>
    <xf numFmtId="17" fontId="30" fillId="6" borderId="13" xfId="0" quotePrefix="1" applyNumberFormat="1" applyFont="1" applyFill="1" applyBorder="1" applyAlignment="1">
      <alignment horizontal="center" vertical="center" wrapText="1"/>
    </xf>
    <xf numFmtId="167" fontId="13" fillId="6" borderId="47" xfId="1" applyNumberFormat="1" applyFont="1" applyFill="1" applyBorder="1"/>
    <xf numFmtId="17" fontId="30" fillId="6" borderId="14" xfId="0" quotePrefix="1" applyNumberFormat="1" applyFont="1" applyFill="1" applyBorder="1" applyAlignment="1">
      <alignment horizontal="center" vertical="center" wrapText="1"/>
    </xf>
    <xf numFmtId="169" fontId="28" fillId="6" borderId="68" xfId="1" applyNumberFormat="1" applyFont="1" applyFill="1" applyBorder="1"/>
    <xf numFmtId="164" fontId="10" fillId="6" borderId="57" xfId="0" applyNumberFormat="1" applyFont="1" applyFill="1" applyBorder="1" applyAlignment="1">
      <alignment horizontal="right" vertical="top"/>
    </xf>
    <xf numFmtId="164" fontId="10" fillId="6" borderId="68" xfId="0" applyNumberFormat="1" applyFont="1" applyFill="1" applyBorder="1" applyAlignment="1">
      <alignment horizontal="right" vertical="top"/>
    </xf>
    <xf numFmtId="165" fontId="10" fillId="6" borderId="68" xfId="0" applyNumberFormat="1" applyFont="1" applyFill="1" applyBorder="1" applyAlignment="1">
      <alignment horizontal="right" vertical="top"/>
    </xf>
    <xf numFmtId="0" fontId="29" fillId="6" borderId="14" xfId="0" quotePrefix="1" applyFont="1" applyFill="1" applyBorder="1" applyAlignment="1">
      <alignment horizontal="center" vertical="center" wrapText="1"/>
    </xf>
    <xf numFmtId="164" fontId="10" fillId="6" borderId="69" xfId="0" applyNumberFormat="1" applyFont="1" applyFill="1" applyBorder="1" applyAlignment="1">
      <alignment horizontal="right" vertical="top"/>
    </xf>
    <xf numFmtId="164" fontId="10" fillId="6" borderId="61" xfId="0" applyNumberFormat="1" applyFont="1" applyFill="1" applyBorder="1" applyAlignment="1">
      <alignment horizontal="right" vertical="top"/>
    </xf>
    <xf numFmtId="165" fontId="10" fillId="6" borderId="61" xfId="0" applyNumberFormat="1" applyFont="1" applyFill="1" applyBorder="1" applyAlignment="1">
      <alignment horizontal="right" vertical="top"/>
    </xf>
    <xf numFmtId="3" fontId="14" fillId="6" borderId="48" xfId="0" applyNumberFormat="1" applyFont="1" applyFill="1" applyBorder="1"/>
    <xf numFmtId="170" fontId="10" fillId="6" borderId="13" xfId="0" applyNumberFormat="1" applyFont="1" applyFill="1" applyBorder="1"/>
    <xf numFmtId="17" fontId="10" fillId="6" borderId="13" xfId="0" quotePrefix="1" applyNumberFormat="1" applyFont="1" applyFill="1" applyBorder="1" applyAlignment="1">
      <alignment horizontal="center" vertical="top" wrapText="1"/>
    </xf>
    <xf numFmtId="170" fontId="14" fillId="6" borderId="47" xfId="0" applyNumberFormat="1" applyFont="1" applyFill="1" applyBorder="1"/>
    <xf numFmtId="170" fontId="14" fillId="6" borderId="48" xfId="0" applyNumberFormat="1" applyFont="1" applyFill="1" applyBorder="1"/>
    <xf numFmtId="170" fontId="14" fillId="6" borderId="49" xfId="0" applyNumberFormat="1" applyFont="1" applyFill="1" applyBorder="1"/>
    <xf numFmtId="170" fontId="10" fillId="6" borderId="14" xfId="0" applyNumberFormat="1" applyFont="1" applyFill="1" applyBorder="1"/>
    <xf numFmtId="170" fontId="10" fillId="6" borderId="14" xfId="0" applyNumberFormat="1" applyFont="1" applyFill="1" applyBorder="1" applyAlignment="1">
      <alignment horizontal="center" vertical="top"/>
    </xf>
    <xf numFmtId="17" fontId="10" fillId="6" borderId="14" xfId="0" quotePrefix="1" applyNumberFormat="1" applyFont="1" applyFill="1" applyBorder="1" applyAlignment="1">
      <alignment horizontal="center" vertical="top" wrapText="1"/>
    </xf>
    <xf numFmtId="17" fontId="29" fillId="6" borderId="44" xfId="0" quotePrefix="1" applyNumberFormat="1" applyFont="1" applyFill="1" applyBorder="1" applyAlignment="1">
      <alignment horizontal="center" vertical="center" wrapText="1"/>
    </xf>
    <xf numFmtId="3" fontId="14" fillId="6" borderId="39" xfId="0" applyNumberFormat="1" applyFont="1" applyFill="1" applyBorder="1"/>
    <xf numFmtId="0" fontId="10" fillId="5" borderId="45" xfId="0" applyFont="1" applyFill="1" applyBorder="1" applyAlignment="1">
      <alignment horizontal="center" vertical="center" wrapText="1"/>
    </xf>
    <xf numFmtId="168" fontId="14" fillId="5" borderId="11" xfId="2" applyNumberFormat="1" applyFont="1" applyFill="1" applyBorder="1"/>
    <xf numFmtId="0" fontId="10" fillId="6" borderId="1" xfId="0" applyFont="1" applyFill="1" applyBorder="1" applyAlignment="1">
      <alignment horizontal="center" vertical="top" wrapText="1"/>
    </xf>
    <xf numFmtId="3" fontId="14" fillId="6" borderId="10" xfId="0" applyNumberFormat="1" applyFont="1" applyFill="1" applyBorder="1"/>
    <xf numFmtId="3" fontId="14" fillId="6" borderId="12" xfId="0" applyNumberFormat="1" applyFont="1" applyFill="1" applyBorder="1"/>
    <xf numFmtId="3" fontId="14" fillId="6" borderId="41" xfId="0" applyNumberFormat="1" applyFont="1" applyFill="1" applyBorder="1"/>
    <xf numFmtId="3" fontId="10" fillId="6" borderId="1" xfId="0" applyNumberFormat="1" applyFont="1" applyFill="1" applyBorder="1"/>
    <xf numFmtId="0" fontId="14" fillId="7" borderId="4" xfId="0" applyFont="1" applyFill="1" applyBorder="1"/>
    <xf numFmtId="3" fontId="14" fillId="6" borderId="19" xfId="0" applyNumberFormat="1" applyFont="1" applyFill="1" applyBorder="1"/>
    <xf numFmtId="170" fontId="7" fillId="0" borderId="0" xfId="0" applyNumberFormat="1" applyFont="1"/>
    <xf numFmtId="3" fontId="14" fillId="0" borderId="0" xfId="0" applyNumberFormat="1" applyFont="1"/>
    <xf numFmtId="164" fontId="18" fillId="2" borderId="5" xfId="0" applyNumberFormat="1" applyFont="1" applyFill="1" applyBorder="1" applyAlignment="1">
      <alignment horizontal="right" vertical="top"/>
    </xf>
    <xf numFmtId="164" fontId="18" fillId="2" borderId="6" xfId="0" applyNumberFormat="1" applyFont="1" applyFill="1" applyBorder="1" applyAlignment="1">
      <alignment horizontal="right" vertical="top"/>
    </xf>
    <xf numFmtId="165" fontId="18" fillId="2" borderId="6" xfId="0" applyNumberFormat="1" applyFont="1" applyFill="1" applyBorder="1" applyAlignment="1">
      <alignment horizontal="right" vertical="top"/>
    </xf>
    <xf numFmtId="164" fontId="17" fillId="5" borderId="6" xfId="0" applyNumberFormat="1" applyFont="1" applyFill="1" applyBorder="1" applyAlignment="1">
      <alignment horizontal="right" vertical="top"/>
    </xf>
    <xf numFmtId="167" fontId="28" fillId="6" borderId="10" xfId="1" applyNumberFormat="1" applyFont="1" applyFill="1" applyBorder="1"/>
    <xf numFmtId="168" fontId="13" fillId="5" borderId="62" xfId="2" applyNumberFormat="1" applyFont="1" applyFill="1" applyBorder="1"/>
    <xf numFmtId="0" fontId="28" fillId="5" borderId="9" xfId="0" applyFont="1" applyFill="1" applyBorder="1" applyAlignment="1">
      <alignment horizontal="left" indent="1"/>
    </xf>
    <xf numFmtId="167" fontId="28" fillId="5" borderId="73" xfId="1" applyNumberFormat="1" applyFont="1" applyFill="1" applyBorder="1"/>
    <xf numFmtId="167" fontId="28" fillId="5" borderId="16" xfId="1" applyNumberFormat="1" applyFont="1" applyFill="1" applyBorder="1"/>
    <xf numFmtId="168" fontId="28" fillId="5" borderId="36" xfId="0" applyNumberFormat="1" applyFont="1" applyFill="1" applyBorder="1"/>
    <xf numFmtId="168" fontId="16" fillId="5" borderId="65" xfId="2" applyNumberFormat="1" applyFont="1" applyFill="1" applyBorder="1"/>
    <xf numFmtId="0" fontId="13" fillId="7" borderId="11" xfId="0" applyFont="1" applyFill="1" applyBorder="1" applyAlignment="1">
      <alignment horizontal="left" indent="1"/>
    </xf>
    <xf numFmtId="0" fontId="13" fillId="7" borderId="70" xfId="0" applyFont="1" applyFill="1" applyBorder="1" applyAlignment="1">
      <alignment horizontal="left" indent="1"/>
    </xf>
    <xf numFmtId="0" fontId="23" fillId="0" borderId="15" xfId="0" applyFont="1" applyBorder="1"/>
    <xf numFmtId="165" fontId="14" fillId="6" borderId="25" xfId="0" applyNumberFormat="1" applyFont="1" applyFill="1" applyBorder="1" applyAlignment="1">
      <alignment horizontal="right" vertical="top"/>
    </xf>
    <xf numFmtId="165" fontId="14" fillId="6" borderId="22" xfId="0" applyNumberFormat="1" applyFont="1" applyFill="1" applyBorder="1" applyAlignment="1">
      <alignment horizontal="right" vertical="top"/>
    </xf>
    <xf numFmtId="165" fontId="14" fillId="6" borderId="27" xfId="0" applyNumberFormat="1" applyFont="1" applyFill="1" applyBorder="1" applyAlignment="1">
      <alignment horizontal="right" vertical="top"/>
    </xf>
    <xf numFmtId="168" fontId="14" fillId="6" borderId="36" xfId="0" applyNumberFormat="1" applyFont="1" applyFill="1" applyBorder="1" applyAlignment="1">
      <alignment horizontal="right" vertical="top"/>
    </xf>
    <xf numFmtId="168" fontId="18" fillId="6" borderId="22" xfId="0" applyNumberFormat="1" applyFont="1" applyFill="1" applyBorder="1" applyAlignment="1">
      <alignment horizontal="right" vertical="top"/>
    </xf>
    <xf numFmtId="168" fontId="14" fillId="6" borderId="25" xfId="0" applyNumberFormat="1" applyFont="1" applyFill="1" applyBorder="1" applyAlignment="1">
      <alignment horizontal="right" vertical="top"/>
    </xf>
    <xf numFmtId="164" fontId="14" fillId="6" borderId="74" xfId="0" applyNumberFormat="1" applyFont="1" applyFill="1" applyBorder="1" applyAlignment="1">
      <alignment horizontal="right" vertical="top"/>
    </xf>
    <xf numFmtId="164" fontId="14" fillId="6" borderId="16" xfId="0" applyNumberFormat="1" applyFont="1" applyFill="1" applyBorder="1" applyAlignment="1">
      <alignment horizontal="right" vertical="top"/>
    </xf>
    <xf numFmtId="164" fontId="14" fillId="6" borderId="77" xfId="0" applyNumberFormat="1" applyFont="1" applyFill="1" applyBorder="1" applyAlignment="1">
      <alignment horizontal="right" vertical="top"/>
    </xf>
    <xf numFmtId="164" fontId="14" fillId="6" borderId="78" xfId="0" applyNumberFormat="1" applyFont="1" applyFill="1" applyBorder="1" applyAlignment="1">
      <alignment horizontal="right" vertical="top"/>
    </xf>
    <xf numFmtId="164" fontId="10" fillId="6" borderId="83" xfId="0" applyNumberFormat="1" applyFont="1" applyFill="1" applyBorder="1" applyAlignment="1">
      <alignment horizontal="right" vertical="top"/>
    </xf>
    <xf numFmtId="164" fontId="10" fillId="6" borderId="84" xfId="0" applyNumberFormat="1" applyFont="1" applyFill="1" applyBorder="1" applyAlignment="1">
      <alignment horizontal="right" vertical="top"/>
    </xf>
    <xf numFmtId="168" fontId="10" fillId="6" borderId="61" xfId="0" applyNumberFormat="1" applyFont="1" applyFill="1" applyBorder="1" applyAlignment="1">
      <alignment horizontal="right" vertical="top"/>
    </xf>
    <xf numFmtId="164" fontId="14" fillId="6" borderId="81" xfId="0" applyNumberFormat="1" applyFont="1" applyFill="1" applyBorder="1" applyAlignment="1">
      <alignment horizontal="right" vertical="top"/>
    </xf>
    <xf numFmtId="164" fontId="14" fillId="6" borderId="82" xfId="0" applyNumberFormat="1" applyFont="1" applyFill="1" applyBorder="1" applyAlignment="1">
      <alignment horizontal="right" vertical="top"/>
    </xf>
    <xf numFmtId="168" fontId="14" fillId="6" borderId="69" xfId="0" applyNumberFormat="1" applyFont="1" applyFill="1" applyBorder="1" applyAlignment="1">
      <alignment horizontal="right" vertical="top"/>
    </xf>
    <xf numFmtId="164" fontId="14" fillId="6" borderId="75" xfId="0" applyNumberFormat="1" applyFont="1" applyFill="1" applyBorder="1" applyAlignment="1">
      <alignment horizontal="right" vertical="top"/>
    </xf>
    <xf numFmtId="164" fontId="14" fillId="6" borderId="76" xfId="0" applyNumberFormat="1" applyFont="1" applyFill="1" applyBorder="1" applyAlignment="1">
      <alignment horizontal="right" vertical="top"/>
    </xf>
    <xf numFmtId="168" fontId="14" fillId="6" borderId="22" xfId="0" applyNumberFormat="1" applyFont="1" applyFill="1" applyBorder="1" applyAlignment="1">
      <alignment horizontal="right" vertical="top"/>
    </xf>
    <xf numFmtId="165" fontId="14" fillId="6" borderId="75" xfId="0" applyNumberFormat="1" applyFont="1" applyFill="1" applyBorder="1" applyAlignment="1">
      <alignment horizontal="right" vertical="top"/>
    </xf>
    <xf numFmtId="165" fontId="18" fillId="6" borderId="77" xfId="0" applyNumberFormat="1" applyFont="1" applyFill="1" applyBorder="1" applyAlignment="1">
      <alignment horizontal="right" vertical="top"/>
    </xf>
    <xf numFmtId="165" fontId="18" fillId="6" borderId="25" xfId="0" applyNumberFormat="1" applyFont="1" applyFill="1" applyBorder="1" applyAlignment="1">
      <alignment horizontal="right" vertical="top"/>
    </xf>
    <xf numFmtId="165" fontId="14" fillId="6" borderId="77" xfId="0" applyNumberFormat="1" applyFont="1" applyFill="1" applyBorder="1" applyAlignment="1">
      <alignment horizontal="right" vertical="top"/>
    </xf>
    <xf numFmtId="168" fontId="14" fillId="5" borderId="65" xfId="2" applyNumberFormat="1" applyFont="1" applyFill="1" applyBorder="1" applyAlignment="1">
      <alignment horizontal="right" vertical="center"/>
    </xf>
    <xf numFmtId="168" fontId="14" fillId="6" borderId="72" xfId="0" applyNumberFormat="1" applyFont="1" applyFill="1" applyBorder="1" applyAlignment="1">
      <alignment horizontal="right" vertical="top"/>
    </xf>
    <xf numFmtId="168" fontId="14" fillId="5" borderId="53" xfId="2" applyNumberFormat="1" applyFont="1" applyFill="1" applyBorder="1" applyAlignment="1">
      <alignment horizontal="right" vertical="top"/>
    </xf>
    <xf numFmtId="168" fontId="14" fillId="6" borderId="26" xfId="0" applyNumberFormat="1" applyFont="1" applyFill="1" applyBorder="1" applyAlignment="1">
      <alignment horizontal="right" vertical="top"/>
    </xf>
    <xf numFmtId="165" fontId="10" fillId="6" borderId="83" xfId="0" applyNumberFormat="1" applyFont="1" applyFill="1" applyBorder="1" applyAlignment="1">
      <alignment horizontal="right" vertical="top"/>
    </xf>
    <xf numFmtId="165" fontId="14" fillId="6" borderId="81" xfId="0" applyNumberFormat="1" applyFont="1" applyFill="1" applyBorder="1" applyAlignment="1">
      <alignment horizontal="right" vertical="top"/>
    </xf>
    <xf numFmtId="165" fontId="14" fillId="6" borderId="69" xfId="0" applyNumberFormat="1" applyFont="1" applyFill="1" applyBorder="1" applyAlignment="1">
      <alignment horizontal="right" vertical="top"/>
    </xf>
    <xf numFmtId="168" fontId="14" fillId="5" borderId="54" xfId="2" applyNumberFormat="1" applyFont="1" applyFill="1" applyBorder="1" applyAlignment="1">
      <alignment horizontal="right" vertical="top"/>
    </xf>
    <xf numFmtId="168" fontId="14" fillId="6" borderId="2" xfId="0" applyNumberFormat="1" applyFont="1" applyFill="1" applyBorder="1" applyAlignment="1">
      <alignment horizontal="right" vertical="top"/>
    </xf>
    <xf numFmtId="168" fontId="14" fillId="5" borderId="52" xfId="2" applyNumberFormat="1" applyFont="1" applyFill="1" applyBorder="1" applyAlignment="1">
      <alignment horizontal="right" vertical="top"/>
    </xf>
    <xf numFmtId="168" fontId="14" fillId="6" borderId="50" xfId="0" applyNumberFormat="1" applyFont="1" applyFill="1" applyBorder="1" applyAlignment="1">
      <alignment horizontal="right" vertical="top"/>
    </xf>
    <xf numFmtId="169" fontId="13" fillId="6" borderId="47" xfId="1" applyNumberFormat="1" applyFont="1" applyFill="1" applyBorder="1"/>
    <xf numFmtId="169" fontId="13" fillId="6" borderId="17" xfId="1" applyNumberFormat="1" applyFont="1" applyFill="1" applyBorder="1"/>
    <xf numFmtId="169" fontId="13" fillId="6" borderId="48" xfId="1" applyNumberFormat="1" applyFont="1" applyFill="1" applyBorder="1"/>
    <xf numFmtId="169" fontId="13" fillId="6" borderId="19" xfId="1" applyNumberFormat="1" applyFont="1" applyFill="1" applyBorder="1"/>
    <xf numFmtId="169" fontId="13" fillId="6" borderId="17" xfId="0" applyNumberFormat="1" applyFont="1" applyFill="1" applyBorder="1"/>
    <xf numFmtId="167" fontId="16" fillId="5" borderId="66" xfId="1" applyNumberFormat="1" applyFont="1" applyFill="1" applyBorder="1"/>
    <xf numFmtId="167" fontId="16" fillId="5" borderId="36" xfId="0" applyNumberFormat="1" applyFont="1" applyFill="1" applyBorder="1"/>
    <xf numFmtId="168" fontId="16" fillId="5" borderId="19" xfId="2" applyNumberFormat="1" applyFont="1" applyFill="1" applyBorder="1"/>
    <xf numFmtId="167" fontId="16" fillId="5" borderId="47" xfId="1" applyNumberFormat="1" applyFont="1" applyFill="1" applyBorder="1"/>
    <xf numFmtId="167" fontId="16" fillId="5" borderId="17" xfId="0" applyNumberFormat="1" applyFont="1" applyFill="1" applyBorder="1"/>
    <xf numFmtId="168" fontId="13" fillId="6" borderId="17" xfId="2" applyNumberFormat="1" applyFont="1" applyFill="1" applyBorder="1"/>
    <xf numFmtId="168" fontId="16" fillId="5" borderId="9" xfId="2" applyNumberFormat="1" applyFont="1" applyFill="1" applyBorder="1"/>
    <xf numFmtId="165" fontId="14" fillId="6" borderId="57" xfId="0" applyNumberFormat="1" applyFont="1" applyFill="1" applyBorder="1" applyAlignment="1">
      <alignment horizontal="right" vertical="top"/>
    </xf>
    <xf numFmtId="165" fontId="14" fillId="6" borderId="29" xfId="0" applyNumberFormat="1" applyFont="1" applyFill="1" applyBorder="1" applyAlignment="1">
      <alignment horizontal="right" vertical="top"/>
    </xf>
    <xf numFmtId="165" fontId="14" fillId="6" borderId="29" xfId="0" applyNumberFormat="1" applyFont="1" applyFill="1" applyBorder="1"/>
    <xf numFmtId="165" fontId="14" fillId="6" borderId="22" xfId="0" applyNumberFormat="1" applyFont="1" applyFill="1" applyBorder="1"/>
    <xf numFmtId="165" fontId="18" fillId="6" borderId="29" xfId="0" applyNumberFormat="1" applyFont="1" applyFill="1" applyBorder="1"/>
    <xf numFmtId="165" fontId="18" fillId="6" borderId="22" xfId="0" applyNumberFormat="1" applyFont="1" applyFill="1" applyBorder="1"/>
    <xf numFmtId="164" fontId="14" fillId="6" borderId="66" xfId="0" applyNumberFormat="1" applyFont="1" applyFill="1" applyBorder="1" applyAlignment="1">
      <alignment vertical="center"/>
    </xf>
    <xf numFmtId="164" fontId="14" fillId="6" borderId="36" xfId="0" applyNumberFormat="1" applyFont="1" applyFill="1" applyBorder="1" applyAlignment="1">
      <alignment vertical="center"/>
    </xf>
    <xf numFmtId="164" fontId="14" fillId="6" borderId="29" xfId="0" applyNumberFormat="1" applyFont="1" applyFill="1" applyBorder="1"/>
    <xf numFmtId="164" fontId="14" fillId="6" borderId="22" xfId="0" applyNumberFormat="1" applyFont="1" applyFill="1" applyBorder="1"/>
    <xf numFmtId="3" fontId="0" fillId="0" borderId="0" xfId="0" applyNumberFormat="1"/>
    <xf numFmtId="0" fontId="13" fillId="0" borderId="1" xfId="0" applyFont="1" applyBorder="1" applyAlignment="1">
      <alignment horizontal="center" vertical="top"/>
    </xf>
    <xf numFmtId="0" fontId="16" fillId="6" borderId="13" xfId="0" applyFont="1" applyFill="1" applyBorder="1" applyAlignment="1">
      <alignment horizontal="center" vertical="top" wrapText="1"/>
    </xf>
    <xf numFmtId="0" fontId="16" fillId="6" borderId="14" xfId="0" applyFont="1" applyFill="1" applyBorder="1" applyAlignment="1">
      <alignment horizontal="center" vertical="top" wrapText="1"/>
    </xf>
    <xf numFmtId="3" fontId="18" fillId="0" borderId="12" xfId="0" applyNumberFormat="1" applyFont="1" applyBorder="1"/>
    <xf numFmtId="164" fontId="14" fillId="2" borderId="5" xfId="0" applyNumberFormat="1" applyFont="1" applyFill="1" applyBorder="1" applyAlignment="1">
      <alignment horizontal="right" vertical="top"/>
    </xf>
    <xf numFmtId="164" fontId="14" fillId="6" borderId="29" xfId="0" applyNumberFormat="1" applyFont="1" applyFill="1" applyBorder="1" applyAlignment="1">
      <alignment horizontal="right" vertical="top"/>
    </xf>
    <xf numFmtId="164" fontId="14" fillId="6" borderId="22" xfId="0" applyNumberFormat="1" applyFont="1" applyFill="1" applyBorder="1" applyAlignment="1">
      <alignment horizontal="right" vertical="top"/>
    </xf>
    <xf numFmtId="3" fontId="18" fillId="0" borderId="10" xfId="0" applyNumberFormat="1" applyFont="1" applyBorder="1"/>
    <xf numFmtId="3" fontId="18" fillId="0" borderId="41" xfId="0" applyNumberFormat="1" applyFont="1" applyBorder="1"/>
    <xf numFmtId="167" fontId="36" fillId="5" borderId="16" xfId="1" applyNumberFormat="1" applyFont="1" applyFill="1" applyBorder="1"/>
    <xf numFmtId="167" fontId="17" fillId="0" borderId="10" xfId="1" applyNumberFormat="1" applyFont="1" applyBorder="1"/>
    <xf numFmtId="167" fontId="17" fillId="0" borderId="12" xfId="1" applyNumberFormat="1" applyFont="1" applyBorder="1"/>
    <xf numFmtId="167" fontId="36" fillId="5" borderId="12" xfId="1" applyNumberFormat="1" applyFont="1" applyFill="1" applyBorder="1"/>
    <xf numFmtId="3" fontId="37" fillId="0" borderId="1" xfId="0" applyNumberFormat="1" applyFont="1" applyBorder="1"/>
    <xf numFmtId="164" fontId="18" fillId="3" borderId="1" xfId="0" applyNumberFormat="1" applyFont="1" applyFill="1" applyBorder="1" applyAlignment="1">
      <alignment horizontal="right" vertical="top"/>
    </xf>
    <xf numFmtId="0" fontId="18" fillId="0" borderId="0" xfId="0" applyFont="1"/>
    <xf numFmtId="167" fontId="16" fillId="5" borderId="16" xfId="1" applyNumberFormat="1" applyFont="1" applyFill="1" applyBorder="1"/>
    <xf numFmtId="167" fontId="13" fillId="0" borderId="10" xfId="1" applyNumberFormat="1" applyFont="1" applyBorder="1"/>
    <xf numFmtId="167" fontId="13" fillId="0" borderId="12" xfId="1" applyNumberFormat="1" applyFont="1" applyBorder="1"/>
    <xf numFmtId="167" fontId="16" fillId="5" borderId="12" xfId="1" applyNumberFormat="1" applyFont="1" applyFill="1" applyBorder="1"/>
    <xf numFmtId="0" fontId="18" fillId="2" borderId="1" xfId="0" applyFont="1" applyFill="1" applyBorder="1" applyAlignment="1">
      <alignment horizontal="center" vertical="top"/>
    </xf>
    <xf numFmtId="165" fontId="17" fillId="5" borderId="6" xfId="0" applyNumberFormat="1" applyFont="1" applyFill="1" applyBorder="1" applyAlignment="1">
      <alignment horizontal="right" vertical="top"/>
    </xf>
    <xf numFmtId="0" fontId="38" fillId="0" borderId="0" xfId="0" applyFont="1"/>
    <xf numFmtId="168" fontId="14" fillId="5" borderId="11" xfId="2" applyNumberFormat="1" applyFont="1" applyFill="1" applyBorder="1" applyAlignment="1">
      <alignment horizontal="center"/>
    </xf>
    <xf numFmtId="168" fontId="14" fillId="6" borderId="19" xfId="2" applyNumberFormat="1" applyFont="1" applyFill="1" applyBorder="1" applyAlignment="1">
      <alignment horizontal="center"/>
    </xf>
    <xf numFmtId="165" fontId="18" fillId="2" borderId="5" xfId="0" applyNumberFormat="1" applyFont="1" applyFill="1" applyBorder="1" applyAlignment="1">
      <alignment horizontal="right" vertical="top"/>
    </xf>
    <xf numFmtId="170" fontId="18" fillId="0" borderId="12" xfId="0" applyNumberFormat="1" applyFont="1" applyBorder="1"/>
    <xf numFmtId="170" fontId="18" fillId="0" borderId="10" xfId="0" applyNumberFormat="1" applyFont="1" applyBorder="1"/>
    <xf numFmtId="170" fontId="18" fillId="0" borderId="41" xfId="0" applyNumberFormat="1" applyFont="1" applyBorder="1"/>
    <xf numFmtId="170" fontId="18" fillId="3" borderId="1" xfId="0" applyNumberFormat="1" applyFont="1" applyFill="1" applyBorder="1" applyAlignment="1">
      <alignment horizontal="right" vertical="top"/>
    </xf>
    <xf numFmtId="170" fontId="37" fillId="0" borderId="1" xfId="0" applyNumberFormat="1" applyFont="1" applyBorder="1"/>
    <xf numFmtId="170" fontId="18" fillId="0" borderId="0" xfId="0" applyNumberFormat="1" applyFont="1"/>
    <xf numFmtId="169" fontId="16" fillId="5" borderId="12" xfId="1" applyNumberFormat="1" applyFont="1" applyFill="1" applyBorder="1"/>
    <xf numFmtId="169" fontId="13" fillId="0" borderId="10" xfId="1" applyNumberFormat="1" applyFont="1" applyBorder="1"/>
    <xf numFmtId="169" fontId="13" fillId="0" borderId="12" xfId="1" applyNumberFormat="1" applyFont="1" applyBorder="1"/>
    <xf numFmtId="169" fontId="16" fillId="4" borderId="8" xfId="0" applyNumberFormat="1" applyFont="1" applyFill="1" applyBorder="1"/>
    <xf numFmtId="169" fontId="36" fillId="5" borderId="12" xfId="1" applyNumberFormat="1" applyFont="1" applyFill="1" applyBorder="1"/>
    <xf numFmtId="169" fontId="17" fillId="0" borderId="10" xfId="1" applyNumberFormat="1" applyFont="1" applyBorder="1"/>
    <xf numFmtId="169" fontId="17" fillId="0" borderId="12" xfId="1" applyNumberFormat="1" applyFont="1" applyBorder="1"/>
    <xf numFmtId="169" fontId="36" fillId="4" borderId="8" xfId="0" applyNumberFormat="1" applyFont="1" applyFill="1" applyBorder="1"/>
    <xf numFmtId="0" fontId="39" fillId="0" borderId="0" xfId="0" applyFont="1"/>
    <xf numFmtId="164" fontId="40" fillId="0" borderId="0" xfId="0" applyNumberFormat="1" applyFont="1" applyAlignment="1">
      <alignment horizontal="right" vertical="top"/>
    </xf>
    <xf numFmtId="0" fontId="41" fillId="0" borderId="0" xfId="0" applyFont="1"/>
    <xf numFmtId="170" fontId="41" fillId="0" borderId="0" xfId="0" applyNumberFormat="1" applyFont="1"/>
    <xf numFmtId="0" fontId="42" fillId="0" borderId="0" xfId="0" applyFont="1"/>
    <xf numFmtId="0" fontId="17" fillId="0" borderId="1" xfId="0" applyFont="1" applyBorder="1" applyAlignment="1">
      <alignment horizontal="center" vertical="top"/>
    </xf>
    <xf numFmtId="0" fontId="13" fillId="0" borderId="28" xfId="0" applyFont="1" applyBorder="1" applyAlignment="1">
      <alignment horizontal="center" vertical="top"/>
    </xf>
    <xf numFmtId="169" fontId="16" fillId="5" borderId="38" xfId="1" applyNumberFormat="1" applyFont="1" applyFill="1" applyBorder="1"/>
    <xf numFmtId="169" fontId="13" fillId="0" borderId="20" xfId="1" applyNumberFormat="1" applyFont="1" applyBorder="1"/>
    <xf numFmtId="169" fontId="13" fillId="0" borderId="38" xfId="1" applyNumberFormat="1" applyFont="1" applyBorder="1"/>
    <xf numFmtId="169" fontId="16" fillId="4" borderId="60" xfId="0" applyNumberFormat="1" applyFont="1" applyFill="1" applyBorder="1"/>
    <xf numFmtId="164" fontId="18" fillId="5" borderId="0" xfId="0" applyNumberFormat="1" applyFont="1" applyFill="1" applyAlignment="1">
      <alignment horizontal="right" vertical="top"/>
    </xf>
    <xf numFmtId="165" fontId="38" fillId="0" borderId="0" xfId="0" applyNumberFormat="1" applyFont="1"/>
    <xf numFmtId="0" fontId="43" fillId="0" borderId="0" xfId="0" applyFont="1"/>
    <xf numFmtId="0" fontId="44" fillId="0" borderId="0" xfId="0" applyFont="1"/>
    <xf numFmtId="0" fontId="14" fillId="7" borderId="51" xfId="0" applyFont="1" applyFill="1" applyBorder="1" applyAlignment="1">
      <alignment horizontal="left" vertical="top"/>
    </xf>
    <xf numFmtId="164" fontId="14" fillId="3" borderId="85" xfId="0" applyNumberFormat="1" applyFont="1" applyFill="1" applyBorder="1" applyAlignment="1">
      <alignment horizontal="right" vertical="top"/>
    </xf>
    <xf numFmtId="164" fontId="18" fillId="3" borderId="85" xfId="0" applyNumberFormat="1" applyFont="1" applyFill="1" applyBorder="1" applyAlignment="1">
      <alignment horizontal="right" vertical="top"/>
    </xf>
    <xf numFmtId="164" fontId="10" fillId="6" borderId="68" xfId="0" applyNumberFormat="1" applyFont="1" applyFill="1" applyBorder="1" applyAlignment="1">
      <alignment vertical="center"/>
    </xf>
    <xf numFmtId="164" fontId="10" fillId="6" borderId="61" xfId="0" applyNumberFormat="1" applyFont="1" applyFill="1" applyBorder="1" applyAlignment="1">
      <alignment vertical="center"/>
    </xf>
    <xf numFmtId="168" fontId="10" fillId="5" borderId="55" xfId="2" applyNumberFormat="1" applyFont="1" applyFill="1" applyBorder="1" applyAlignment="1">
      <alignment horizontal="right" vertical="center"/>
    </xf>
    <xf numFmtId="168" fontId="10" fillId="6" borderId="86" xfId="0" applyNumberFormat="1" applyFont="1" applyFill="1" applyBorder="1" applyAlignment="1">
      <alignment horizontal="right" vertical="top"/>
    </xf>
    <xf numFmtId="164" fontId="14" fillId="6" borderId="79" xfId="0" applyNumberFormat="1" applyFont="1" applyFill="1" applyBorder="1" applyAlignment="1">
      <alignment horizontal="right" vertical="top"/>
    </xf>
    <xf numFmtId="164" fontId="14" fillId="6" borderId="80" xfId="0" applyNumberFormat="1" applyFont="1" applyFill="1" applyBorder="1" applyAlignment="1">
      <alignment horizontal="right" vertical="top"/>
    </xf>
    <xf numFmtId="168" fontId="14" fillId="6" borderId="67" xfId="0" applyNumberFormat="1" applyFont="1" applyFill="1" applyBorder="1" applyAlignment="1">
      <alignment horizontal="right" vertical="top"/>
    </xf>
    <xf numFmtId="164" fontId="14" fillId="2" borderId="34" xfId="0" applyNumberFormat="1" applyFont="1" applyFill="1" applyBorder="1" applyAlignment="1">
      <alignment horizontal="right" vertical="top"/>
    </xf>
    <xf numFmtId="164" fontId="18" fillId="2" borderId="34" xfId="0" applyNumberFormat="1" applyFont="1" applyFill="1" applyBorder="1" applyAlignment="1">
      <alignment horizontal="right" vertical="top"/>
    </xf>
    <xf numFmtId="164" fontId="14" fillId="6" borderId="35" xfId="0" applyNumberFormat="1" applyFont="1" applyFill="1" applyBorder="1"/>
    <xf numFmtId="164" fontId="14" fillId="6" borderId="67" xfId="0" applyNumberFormat="1" applyFont="1" applyFill="1" applyBorder="1"/>
    <xf numFmtId="168" fontId="14" fillId="5" borderId="59" xfId="2" applyNumberFormat="1" applyFont="1" applyFill="1" applyBorder="1" applyAlignment="1">
      <alignment horizontal="right" vertical="top"/>
    </xf>
    <xf numFmtId="168" fontId="14" fillId="6" borderId="32" xfId="0" applyNumberFormat="1" applyFont="1" applyFill="1" applyBorder="1" applyAlignment="1">
      <alignment horizontal="right" vertical="top"/>
    </xf>
    <xf numFmtId="0" fontId="14" fillId="7" borderId="68" xfId="0" applyFont="1" applyFill="1" applyBorder="1" applyAlignment="1">
      <alignment horizontal="left" vertical="top"/>
    </xf>
    <xf numFmtId="165" fontId="14" fillId="3" borderId="87" xfId="0" applyNumberFormat="1" applyFont="1" applyFill="1" applyBorder="1" applyAlignment="1">
      <alignment horizontal="right" vertical="top"/>
    </xf>
    <xf numFmtId="165" fontId="14" fillId="3" borderId="85" xfId="0" applyNumberFormat="1" applyFont="1" applyFill="1" applyBorder="1" applyAlignment="1">
      <alignment horizontal="right" vertical="top"/>
    </xf>
    <xf numFmtId="165" fontId="18" fillId="3" borderId="85" xfId="0" applyNumberFormat="1" applyFont="1" applyFill="1" applyBorder="1" applyAlignment="1">
      <alignment horizontal="right" vertical="top"/>
    </xf>
    <xf numFmtId="165" fontId="10" fillId="6" borderId="68" xfId="0" applyNumberFormat="1" applyFont="1" applyFill="1" applyBorder="1" applyAlignment="1">
      <alignment vertical="center"/>
    </xf>
    <xf numFmtId="165" fontId="10" fillId="6" borderId="61" xfId="0" applyNumberFormat="1" applyFont="1" applyFill="1" applyBorder="1" applyAlignment="1">
      <alignment vertical="center"/>
    </xf>
    <xf numFmtId="165" fontId="14" fillId="6" borderId="79" xfId="0" applyNumberFormat="1" applyFont="1" applyFill="1" applyBorder="1" applyAlignment="1">
      <alignment horizontal="right" vertical="top"/>
    </xf>
    <xf numFmtId="165" fontId="14" fillId="6" borderId="67" xfId="0" applyNumberFormat="1" applyFont="1" applyFill="1" applyBorder="1" applyAlignment="1">
      <alignment horizontal="right" vertical="top"/>
    </xf>
    <xf numFmtId="165" fontId="14" fillId="2" borderId="31" xfId="0" applyNumberFormat="1" applyFont="1" applyFill="1" applyBorder="1" applyAlignment="1">
      <alignment horizontal="right" vertical="top"/>
    </xf>
    <xf numFmtId="165" fontId="14" fillId="2" borderId="34" xfId="0" applyNumberFormat="1" applyFont="1" applyFill="1" applyBorder="1" applyAlignment="1">
      <alignment horizontal="right" vertical="top"/>
    </xf>
    <xf numFmtId="165" fontId="18" fillId="2" borderId="34" xfId="0" applyNumberFormat="1" applyFont="1" applyFill="1" applyBorder="1" applyAlignment="1">
      <alignment horizontal="right" vertical="top"/>
    </xf>
    <xf numFmtId="165" fontId="14" fillId="6" borderId="68" xfId="0" applyNumberFormat="1" applyFont="1" applyFill="1" applyBorder="1"/>
    <xf numFmtId="165" fontId="14" fillId="6" borderId="61" xfId="0" applyNumberFormat="1" applyFont="1" applyFill="1" applyBorder="1"/>
    <xf numFmtId="165" fontId="10" fillId="6" borderId="55" xfId="0" applyNumberFormat="1" applyFont="1" applyFill="1" applyBorder="1" applyAlignment="1">
      <alignment horizontal="right" vertical="top"/>
    </xf>
    <xf numFmtId="165" fontId="10" fillId="6" borderId="28" xfId="0" applyNumberFormat="1" applyFont="1" applyFill="1" applyBorder="1" applyAlignment="1">
      <alignment horizontal="right" vertical="top"/>
    </xf>
    <xf numFmtId="164" fontId="10" fillId="6" borderId="28" xfId="0" applyNumberFormat="1" applyFont="1" applyFill="1" applyBorder="1" applyAlignment="1">
      <alignment horizontal="right" vertical="top"/>
    </xf>
    <xf numFmtId="165" fontId="10" fillId="6" borderId="46" xfId="0" applyNumberFormat="1" applyFont="1" applyFill="1" applyBorder="1" applyAlignment="1">
      <alignment horizontal="right" vertical="top"/>
    </xf>
    <xf numFmtId="164" fontId="10" fillId="6" borderId="1" xfId="0" applyNumberFormat="1" applyFont="1" applyFill="1" applyBorder="1" applyAlignment="1">
      <alignment horizontal="right" vertical="top"/>
    </xf>
    <xf numFmtId="0" fontId="0" fillId="0" borderId="88" xfId="0" applyBorder="1"/>
    <xf numFmtId="0" fontId="13" fillId="7" borderId="51" xfId="0" applyFont="1" applyFill="1" applyBorder="1" applyAlignment="1">
      <alignment horizontal="center"/>
    </xf>
    <xf numFmtId="0" fontId="17" fillId="7" borderId="4" xfId="0" quotePrefix="1" applyFont="1" applyFill="1" applyBorder="1" applyAlignment="1">
      <alignment horizontal="left" vertical="top" indent="1"/>
    </xf>
    <xf numFmtId="164" fontId="14" fillId="6" borderId="83" xfId="0" applyNumberFormat="1" applyFont="1" applyFill="1" applyBorder="1" applyAlignment="1">
      <alignment horizontal="right" vertical="top"/>
    </xf>
    <xf numFmtId="164" fontId="14" fillId="6" borderId="84" xfId="0" applyNumberFormat="1" applyFont="1" applyFill="1" applyBorder="1" applyAlignment="1">
      <alignment horizontal="right" vertical="top"/>
    </xf>
    <xf numFmtId="168" fontId="18" fillId="6" borderId="61" xfId="0" applyNumberFormat="1" applyFont="1" applyFill="1" applyBorder="1" applyAlignment="1">
      <alignment horizontal="right" vertical="top"/>
    </xf>
    <xf numFmtId="164" fontId="13" fillId="5" borderId="34" xfId="0" applyNumberFormat="1" applyFont="1" applyFill="1" applyBorder="1" applyAlignment="1">
      <alignment horizontal="right" vertical="top"/>
    </xf>
    <xf numFmtId="164" fontId="17" fillId="5" borderId="34" xfId="0" applyNumberFormat="1" applyFont="1" applyFill="1" applyBorder="1" applyAlignment="1">
      <alignment horizontal="right" vertical="top"/>
    </xf>
    <xf numFmtId="164" fontId="14" fillId="6" borderId="68" xfId="0" applyNumberFormat="1" applyFont="1" applyFill="1" applyBorder="1" applyAlignment="1">
      <alignment horizontal="right" vertical="top"/>
    </xf>
    <xf numFmtId="164" fontId="14" fillId="6" borderId="61" xfId="0" applyNumberFormat="1" applyFont="1" applyFill="1" applyBorder="1" applyAlignment="1">
      <alignment horizontal="right" vertical="top"/>
    </xf>
    <xf numFmtId="168" fontId="18" fillId="5" borderId="55" xfId="2" applyNumberFormat="1" applyFont="1" applyFill="1" applyBorder="1" applyAlignment="1">
      <alignment horizontal="right" vertical="top"/>
    </xf>
    <xf numFmtId="168" fontId="18" fillId="6" borderId="51" xfId="0" applyNumberFormat="1" applyFont="1" applyFill="1" applyBorder="1" applyAlignment="1">
      <alignment horizontal="right" vertical="top"/>
    </xf>
    <xf numFmtId="165" fontId="14" fillId="6" borderId="83" xfId="0" applyNumberFormat="1" applyFont="1" applyFill="1" applyBorder="1" applyAlignment="1">
      <alignment horizontal="right" vertical="top"/>
    </xf>
    <xf numFmtId="165" fontId="14" fillId="6" borderId="61" xfId="0" applyNumberFormat="1" applyFont="1" applyFill="1" applyBorder="1" applyAlignment="1">
      <alignment horizontal="right" vertical="top"/>
    </xf>
    <xf numFmtId="165" fontId="13" fillId="5" borderId="31" xfId="0" applyNumberFormat="1" applyFont="1" applyFill="1" applyBorder="1" applyAlignment="1">
      <alignment horizontal="right" vertical="top"/>
    </xf>
    <xf numFmtId="165" fontId="13" fillId="5" borderId="34" xfId="0" applyNumberFormat="1" applyFont="1" applyFill="1" applyBorder="1" applyAlignment="1">
      <alignment horizontal="right" vertical="top"/>
    </xf>
    <xf numFmtId="165" fontId="17" fillId="5" borderId="34" xfId="0" applyNumberFormat="1" applyFont="1" applyFill="1" applyBorder="1" applyAlignment="1">
      <alignment horizontal="right" vertical="top"/>
    </xf>
    <xf numFmtId="165" fontId="14" fillId="6" borderId="68" xfId="0" applyNumberFormat="1" applyFont="1" applyFill="1" applyBorder="1" applyAlignment="1">
      <alignment horizontal="right" vertical="top"/>
    </xf>
    <xf numFmtId="168" fontId="14" fillId="6" borderId="24" xfId="0" applyNumberFormat="1" applyFont="1" applyFill="1" applyBorder="1" applyAlignment="1">
      <alignment horizontal="right" vertical="top"/>
    </xf>
    <xf numFmtId="0" fontId="14" fillId="0" borderId="89" xfId="0" applyFont="1" applyBorder="1"/>
    <xf numFmtId="0" fontId="14" fillId="5" borderId="89" xfId="0" applyFont="1" applyFill="1" applyBorder="1"/>
    <xf numFmtId="0" fontId="13" fillId="7" borderId="71" xfId="0" applyFont="1" applyFill="1" applyBorder="1" applyAlignment="1">
      <alignment horizontal="left" indent="1"/>
    </xf>
    <xf numFmtId="167" fontId="28" fillId="6" borderId="90" xfId="1" applyNumberFormat="1" applyFont="1" applyFill="1" applyBorder="1"/>
    <xf numFmtId="167" fontId="28" fillId="6" borderId="41" xfId="1" applyNumberFormat="1" applyFont="1" applyFill="1" applyBorder="1"/>
    <xf numFmtId="168" fontId="28" fillId="6" borderId="43" xfId="0" applyNumberFormat="1" applyFont="1" applyFill="1" applyBorder="1"/>
    <xf numFmtId="167" fontId="13" fillId="0" borderId="41" xfId="1" applyNumberFormat="1" applyFont="1" applyBorder="1"/>
    <xf numFmtId="167" fontId="17" fillId="0" borderId="41" xfId="1" applyNumberFormat="1" applyFont="1" applyBorder="1"/>
    <xf numFmtId="167" fontId="13" fillId="6" borderId="91" xfId="1" applyNumberFormat="1" applyFont="1" applyFill="1" applyBorder="1"/>
    <xf numFmtId="167" fontId="13" fillId="6" borderId="92" xfId="0" applyNumberFormat="1" applyFont="1" applyFill="1" applyBorder="1"/>
    <xf numFmtId="168" fontId="13" fillId="5" borderId="64" xfId="2" applyNumberFormat="1" applyFont="1" applyFill="1" applyBorder="1"/>
    <xf numFmtId="168" fontId="13" fillId="6" borderId="43" xfId="2" applyNumberFormat="1" applyFont="1" applyFill="1" applyBorder="1"/>
    <xf numFmtId="0" fontId="14" fillId="7" borderId="45" xfId="0" applyFont="1" applyFill="1" applyBorder="1" applyAlignment="1">
      <alignment horizontal="left" vertical="top"/>
    </xf>
    <xf numFmtId="164" fontId="10" fillId="6" borderId="93" xfId="0" applyNumberFormat="1" applyFont="1" applyFill="1" applyBorder="1" applyAlignment="1">
      <alignment horizontal="right" vertical="top"/>
    </xf>
    <xf numFmtId="168" fontId="10" fillId="6" borderId="94" xfId="0" applyNumberFormat="1" applyFont="1" applyFill="1" applyBorder="1" applyAlignment="1">
      <alignment horizontal="right" vertical="top"/>
    </xf>
    <xf numFmtId="164" fontId="14" fillId="3" borderId="95" xfId="0" applyNumberFormat="1" applyFont="1" applyFill="1" applyBorder="1" applyAlignment="1">
      <alignment horizontal="right" vertical="top"/>
    </xf>
    <xf numFmtId="164" fontId="18" fillId="3" borderId="95" xfId="0" applyNumberFormat="1" applyFont="1" applyFill="1" applyBorder="1" applyAlignment="1">
      <alignment horizontal="right" vertical="top"/>
    </xf>
    <xf numFmtId="164" fontId="10" fillId="6" borderId="13" xfId="0" applyNumberFormat="1" applyFont="1" applyFill="1" applyBorder="1" applyAlignment="1">
      <alignment vertical="center"/>
    </xf>
    <xf numFmtId="164" fontId="10" fillId="6" borderId="14" xfId="0" applyNumberFormat="1" applyFont="1" applyFill="1" applyBorder="1" applyAlignment="1">
      <alignment vertical="center"/>
    </xf>
    <xf numFmtId="168" fontId="10" fillId="5" borderId="46" xfId="2" applyNumberFormat="1" applyFont="1" applyFill="1" applyBorder="1" applyAlignment="1">
      <alignment horizontal="right" vertical="center"/>
    </xf>
    <xf numFmtId="168" fontId="14" fillId="5" borderId="71" xfId="2" applyNumberFormat="1" applyFont="1" applyFill="1" applyBorder="1" applyAlignment="1">
      <alignment horizontal="center"/>
    </xf>
    <xf numFmtId="168" fontId="14" fillId="6" borderId="43" xfId="2" applyNumberFormat="1" applyFont="1" applyFill="1" applyBorder="1" applyAlignment="1">
      <alignment horizontal="center"/>
    </xf>
    <xf numFmtId="3" fontId="14" fillId="6" borderId="13" xfId="0" applyNumberFormat="1" applyFont="1" applyFill="1" applyBorder="1"/>
    <xf numFmtId="3" fontId="14" fillId="6" borderId="44" xfId="0" applyNumberFormat="1" applyFont="1" applyFill="1" applyBorder="1"/>
    <xf numFmtId="168" fontId="14" fillId="5" borderId="45" xfId="2" applyNumberFormat="1" applyFont="1" applyFill="1" applyBorder="1"/>
    <xf numFmtId="168" fontId="14" fillId="6" borderId="14" xfId="2" applyNumberFormat="1" applyFont="1" applyFill="1" applyBorder="1"/>
    <xf numFmtId="3" fontId="14" fillId="6" borderId="49" xfId="0" applyNumberFormat="1" applyFont="1" applyFill="1" applyBorder="1"/>
    <xf numFmtId="3" fontId="14" fillId="6" borderId="42" xfId="0" applyNumberFormat="1" applyFont="1" applyFill="1" applyBorder="1"/>
    <xf numFmtId="164" fontId="20" fillId="0" borderId="0" xfId="0" applyNumberFormat="1" applyFont="1"/>
    <xf numFmtId="166" fontId="20" fillId="0" borderId="0" xfId="0" applyNumberFormat="1" applyFont="1"/>
    <xf numFmtId="3" fontId="10" fillId="0" borderId="44" xfId="0" applyNumberFormat="1" applyFont="1" applyBorder="1"/>
    <xf numFmtId="3" fontId="14" fillId="0" borderId="39" xfId="0" applyNumberFormat="1" applyFont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Medium9"/>
  <colors>
    <mruColors>
      <color rgb="FFDDF5FF"/>
      <color rgb="FFECF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193903</xdr:colOff>
      <xdr:row>0</xdr:row>
      <xdr:rowOff>104704</xdr:rowOff>
    </xdr:from>
    <xdr:to>
      <xdr:col>0</xdr:col>
      <xdr:colOff>1491544</xdr:colOff>
      <xdr:row>4</xdr:row>
      <xdr:rowOff>155222</xdr:rowOff>
    </xdr:to>
    <xdr:pic>
      <xdr:nvPicPr>
        <xdr:cNvPr id="1025" name="Picture 5" descr="Logo ANFIA PANTON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903" y="104704"/>
          <a:ext cx="1297641" cy="812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193040</xdr:colOff>
      <xdr:row>0</xdr:row>
      <xdr:rowOff>122484</xdr:rowOff>
    </xdr:from>
    <xdr:to>
      <xdr:col>0</xdr:col>
      <xdr:colOff>1336040</xdr:colOff>
      <xdr:row>4</xdr:row>
      <xdr:rowOff>110067</xdr:rowOff>
    </xdr:to>
    <xdr:pic>
      <xdr:nvPicPr>
        <xdr:cNvPr id="2049" name="Picture 5" descr="Logo ANFIA PANTONE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" y="122484"/>
          <a:ext cx="1143000" cy="749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196425</xdr:colOff>
      <xdr:row>1</xdr:row>
      <xdr:rowOff>22013</xdr:rowOff>
    </xdr:from>
    <xdr:to>
      <xdr:col>0</xdr:col>
      <xdr:colOff>1609724</xdr:colOff>
      <xdr:row>5</xdr:row>
      <xdr:rowOff>145626</xdr:rowOff>
    </xdr:to>
    <xdr:pic>
      <xdr:nvPicPr>
        <xdr:cNvPr id="3073" name="Picture 5" descr="Logo ANFIA PANTONE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25" y="212513"/>
          <a:ext cx="1413299" cy="961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80715</xdr:colOff>
      <xdr:row>0</xdr:row>
      <xdr:rowOff>63500</xdr:rowOff>
    </xdr:from>
    <xdr:to>
      <xdr:col>0</xdr:col>
      <xdr:colOff>1467555</xdr:colOff>
      <xdr:row>5</xdr:row>
      <xdr:rowOff>25400</xdr:rowOff>
    </xdr:to>
    <xdr:pic>
      <xdr:nvPicPr>
        <xdr:cNvPr id="4097" name="Picture 5" descr="Logo ANFIA PANTONE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15" y="63500"/>
          <a:ext cx="1386840" cy="918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155222</xdr:colOff>
      <xdr:row>0</xdr:row>
      <xdr:rowOff>119944</xdr:rowOff>
    </xdr:from>
    <xdr:to>
      <xdr:col>0</xdr:col>
      <xdr:colOff>1619250</xdr:colOff>
      <xdr:row>5</xdr:row>
      <xdr:rowOff>33940</xdr:rowOff>
    </xdr:to>
    <xdr:pic>
      <xdr:nvPicPr>
        <xdr:cNvPr id="2" name="Picture 5" descr="Logo ANFIA PANTON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22" y="119944"/>
          <a:ext cx="1464028" cy="1018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144781</xdr:colOff>
      <xdr:row>46</xdr:row>
      <xdr:rowOff>56444</xdr:rowOff>
    </xdr:from>
    <xdr:to>
      <xdr:col>0</xdr:col>
      <xdr:colOff>1452033</xdr:colOff>
      <xdr:row>50</xdr:row>
      <xdr:rowOff>131234</xdr:rowOff>
    </xdr:to>
    <xdr:pic>
      <xdr:nvPicPr>
        <xdr:cNvPr id="3" name="Picture 5" descr="Logo ANFIA PANTONE">
          <a:extLst>
            <a:ext uri="{FF2B5EF4-FFF2-40B4-BE49-F238E27FC236}">
              <a16:creationId xmlns:a16="http://schemas.microsoft.com/office/drawing/2014/main" id="{57D74D45-7F15-4DB0-BDC0-EB13B043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1" y="8743244"/>
          <a:ext cx="1307252" cy="87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F45"/>
  <sheetViews>
    <sheetView showGridLines="0" tabSelected="1" zoomScaleNormal="100" workbookViewId="0"/>
  </sheetViews>
  <sheetFormatPr defaultRowHeight="14.4" x14ac:dyDescent="0.3"/>
  <cols>
    <col min="1" max="1" width="29.5546875" customWidth="1"/>
    <col min="2" max="2" width="11.33203125" customWidth="1"/>
    <col min="3" max="3" width="11.109375" customWidth="1"/>
    <col min="4" max="4" width="7.5546875" customWidth="1"/>
    <col min="5" max="11" width="8.5546875" customWidth="1"/>
    <col min="12" max="12" width="7.6640625" customWidth="1"/>
    <col min="13" max="18" width="8.5546875" customWidth="1"/>
    <col min="19" max="19" width="8.88671875" customWidth="1"/>
    <col min="20" max="20" width="9.33203125" customWidth="1"/>
    <col min="21" max="21" width="8.6640625" customWidth="1"/>
    <col min="22" max="22" width="9.109375" style="58" customWidth="1"/>
    <col min="23" max="23" width="8.5546875" style="58" customWidth="1"/>
    <col min="24" max="24" width="7.6640625" style="58" customWidth="1"/>
    <col min="25" max="27" width="9.33203125" hidden="1" customWidth="1"/>
    <col min="28" max="28" width="9.109375" hidden="1" customWidth="1"/>
    <col min="29" max="30" width="10.44140625" customWidth="1"/>
    <col min="31" max="31" width="10.6640625" style="88" customWidth="1"/>
    <col min="32" max="32" width="10.6640625" customWidth="1"/>
    <col min="33" max="33" width="7.5546875" bestFit="1" customWidth="1"/>
  </cols>
  <sheetData>
    <row r="3" spans="1:32" s="19" customFormat="1" ht="16.2" x14ac:dyDescent="0.35">
      <c r="B3" s="8" t="s">
        <v>38</v>
      </c>
      <c r="C3" s="18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313"/>
      <c r="W3" s="313"/>
      <c r="X3" s="313"/>
      <c r="Y3" s="9"/>
      <c r="Z3" s="9"/>
      <c r="AA3" s="9"/>
      <c r="AB3" s="9"/>
      <c r="AC3" s="9"/>
      <c r="AD3" s="9"/>
      <c r="AE3" s="87"/>
    </row>
    <row r="4" spans="1:32" s="19" customFormat="1" ht="16.2" x14ac:dyDescent="0.35">
      <c r="A4" s="18"/>
      <c r="B4" s="21" t="s">
        <v>73</v>
      </c>
      <c r="C4" s="20"/>
      <c r="D4" s="20"/>
      <c r="E4" s="20"/>
      <c r="F4" s="20"/>
      <c r="G4" s="20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313"/>
      <c r="W4" s="313"/>
      <c r="X4" s="313"/>
      <c r="Y4" s="9"/>
      <c r="Z4" s="9"/>
      <c r="AA4" s="9"/>
      <c r="AB4" s="9"/>
      <c r="AC4" s="9"/>
      <c r="AD4" s="9"/>
      <c r="AE4" s="87"/>
    </row>
    <row r="5" spans="1:32" s="19" customFormat="1" ht="16.2" x14ac:dyDescent="0.35">
      <c r="A5" s="18"/>
      <c r="B5" s="21" t="s">
        <v>109</v>
      </c>
      <c r="C5" s="20"/>
      <c r="D5" s="20"/>
      <c r="E5" s="20"/>
      <c r="F5" s="20"/>
      <c r="G5" s="20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313"/>
      <c r="W5" s="313"/>
      <c r="X5" s="313"/>
      <c r="Y5" s="9"/>
      <c r="Z5" s="9"/>
      <c r="AA5" s="9"/>
      <c r="AB5" s="9"/>
      <c r="AC5" s="9"/>
      <c r="AD5" s="9"/>
      <c r="AE5" s="87"/>
    </row>
    <row r="6" spans="1:32" ht="16.8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14"/>
      <c r="W6" s="314"/>
      <c r="X6" s="314"/>
      <c r="Y6" s="2"/>
      <c r="Z6" s="2"/>
      <c r="AA6" s="2"/>
      <c r="AB6" s="2"/>
      <c r="AC6" s="2"/>
      <c r="AD6" s="2"/>
    </row>
    <row r="7" spans="1:32" ht="29.4" thickBot="1" x14ac:dyDescent="0.35">
      <c r="A7" s="89" t="s">
        <v>44</v>
      </c>
      <c r="B7" s="56" t="s">
        <v>78</v>
      </c>
      <c r="C7" s="180" t="s">
        <v>92</v>
      </c>
      <c r="D7" s="10" t="s">
        <v>91</v>
      </c>
      <c r="E7" s="27" t="s">
        <v>79</v>
      </c>
      <c r="F7" s="27" t="s">
        <v>80</v>
      </c>
      <c r="G7" s="27" t="s">
        <v>81</v>
      </c>
      <c r="H7" s="27" t="s">
        <v>82</v>
      </c>
      <c r="I7" s="27" t="s">
        <v>83</v>
      </c>
      <c r="J7" s="27" t="s">
        <v>84</v>
      </c>
      <c r="K7" s="27" t="s">
        <v>85</v>
      </c>
      <c r="L7" s="27" t="s">
        <v>86</v>
      </c>
      <c r="M7" s="27" t="s">
        <v>87</v>
      </c>
      <c r="N7" s="27" t="s">
        <v>88</v>
      </c>
      <c r="O7" s="27" t="s">
        <v>89</v>
      </c>
      <c r="P7" s="27" t="s">
        <v>90</v>
      </c>
      <c r="Q7" s="27" t="s">
        <v>93</v>
      </c>
      <c r="R7" s="27" t="s">
        <v>94</v>
      </c>
      <c r="S7" s="27" t="s">
        <v>95</v>
      </c>
      <c r="T7" s="27" t="s">
        <v>96</v>
      </c>
      <c r="U7" s="27" t="s">
        <v>97</v>
      </c>
      <c r="V7" s="280" t="s">
        <v>98</v>
      </c>
      <c r="W7" s="280" t="s">
        <v>99</v>
      </c>
      <c r="X7" s="280" t="s">
        <v>100</v>
      </c>
      <c r="Y7" s="27" t="s">
        <v>101</v>
      </c>
      <c r="Z7" s="27" t="s">
        <v>102</v>
      </c>
      <c r="AA7" s="27" t="s">
        <v>103</v>
      </c>
      <c r="AB7" s="27" t="s">
        <v>104</v>
      </c>
      <c r="AC7" s="99" t="s">
        <v>106</v>
      </c>
      <c r="AD7" s="151" t="s">
        <v>107</v>
      </c>
      <c r="AE7" s="178" t="s">
        <v>108</v>
      </c>
      <c r="AF7" s="85" t="s">
        <v>105</v>
      </c>
    </row>
    <row r="8" spans="1:32" ht="15" x14ac:dyDescent="0.35">
      <c r="A8" s="55" t="s">
        <v>3</v>
      </c>
      <c r="B8" s="44">
        <v>447451</v>
      </c>
      <c r="C8" s="182">
        <f>'PC OWNER_FUEL'!C8+'PC OWNER_FUEL'!C53</f>
        <v>372039</v>
      </c>
      <c r="D8" s="203">
        <f>(C8-B8)/B8*100</f>
        <v>-16.853689007287947</v>
      </c>
      <c r="E8" s="43">
        <f>'PC OWNER_FUEL'!E8+'PC OWNER_FUEL'!E53</f>
        <v>35761</v>
      </c>
      <c r="F8" s="43">
        <f>'PC OWNER_FUEL'!F8+'PC OWNER_FUEL'!F53</f>
        <v>36161</v>
      </c>
      <c r="G8" s="43">
        <f>'PC OWNER_FUEL'!G8+'PC OWNER_FUEL'!G53</f>
        <v>46022</v>
      </c>
      <c r="H8" s="43">
        <f>'PC OWNER_FUEL'!H8+'PC OWNER_FUEL'!H53</f>
        <v>37983</v>
      </c>
      <c r="I8" s="43">
        <f>'PC OWNER_FUEL'!I8+'PC OWNER_FUEL'!I53</f>
        <v>35952</v>
      </c>
      <c r="J8" s="43">
        <f>'PC OWNER_FUEL'!J8+'PC OWNER_FUEL'!J53</f>
        <v>31367</v>
      </c>
      <c r="K8" s="43">
        <f>'PC OWNER_FUEL'!K8+'PC OWNER_FUEL'!K53</f>
        <v>27507</v>
      </c>
      <c r="L8" s="43">
        <f>'PC OWNER_FUEL'!L8+'PC OWNER_FUEL'!L53</f>
        <v>16635</v>
      </c>
      <c r="M8" s="43">
        <f>'PC OWNER_FUEL'!M8+'PC OWNER_FUEL'!M53</f>
        <v>28640</v>
      </c>
      <c r="N8" s="43">
        <f>'PC OWNER_FUEL'!N8+'PC OWNER_FUEL'!N53</f>
        <v>28918</v>
      </c>
      <c r="O8" s="43">
        <f>'PC OWNER_FUEL'!O8+'PC OWNER_FUEL'!O53</f>
        <v>26131</v>
      </c>
      <c r="P8" s="43">
        <f>'PC OWNER_FUEL'!P8+'PC OWNER_FUEL'!P53</f>
        <v>20962</v>
      </c>
      <c r="Q8" s="43">
        <f>'PC OWNER_FUEL'!Q8+'PC OWNER_FUEL'!Q53</f>
        <v>26644</v>
      </c>
      <c r="R8" s="43">
        <f>'PC OWNER_FUEL'!R8+'PC OWNER_FUEL'!R53</f>
        <v>31946</v>
      </c>
      <c r="S8" s="43">
        <f>'PC OWNER_FUEL'!S8+'PC OWNER_FUEL'!S53</f>
        <v>37476</v>
      </c>
      <c r="T8" s="43">
        <f>'PC OWNER_FUEL'!T8+'PC OWNER_FUEL'!T53</f>
        <v>31755</v>
      </c>
      <c r="U8" s="43">
        <f>'PC OWNER_FUEL'!U8+'PC OWNER_FUEL'!U53</f>
        <v>30767</v>
      </c>
      <c r="V8" s="263">
        <f>'PC OWNER_FUEL'!V8+'PC OWNER_FUEL'!V53</f>
        <v>26548</v>
      </c>
      <c r="W8" s="263">
        <f>'PC OWNER_FUEL'!W8+'PC OWNER_FUEL'!W53</f>
        <v>23614</v>
      </c>
      <c r="X8" s="263">
        <f>'PC OWNER_FUEL'!X8+'PC OWNER_FUEL'!X53</f>
        <v>14056</v>
      </c>
      <c r="Y8" s="43">
        <f>'PC OWNER_FUEL'!Y8+'PC OWNER_FUEL'!Y53</f>
        <v>0</v>
      </c>
      <c r="Z8" s="43">
        <f>'PC OWNER_FUEL'!Z8+'PC OWNER_FUEL'!Z53</f>
        <v>0</v>
      </c>
      <c r="AA8" s="43">
        <f>'PC OWNER_FUEL'!AA8+'PC OWNER_FUEL'!AA53</f>
        <v>0</v>
      </c>
      <c r="AB8" s="43">
        <f>'PC OWNER_FUEL'!AB8+'PC OWNER_FUEL'!AB53</f>
        <v>0</v>
      </c>
      <c r="AC8" s="167">
        <f>SUM(E8:L8)</f>
        <v>267388</v>
      </c>
      <c r="AD8" s="177">
        <f>SUM(Q8:AB8)</f>
        <v>222806</v>
      </c>
      <c r="AE8" s="179">
        <f>X8/L8-1</f>
        <v>-0.15503456567478213</v>
      </c>
      <c r="AF8" s="142">
        <f>(AD8-AC8)/AC8</f>
        <v>-0.16673149131599024</v>
      </c>
    </row>
    <row r="9" spans="1:32" ht="15" x14ac:dyDescent="0.35">
      <c r="A9" s="54" t="s">
        <v>2</v>
      </c>
      <c r="B9" s="41">
        <v>273866</v>
      </c>
      <c r="C9" s="181">
        <f>'PC OWNER_FUEL'!C9+'PC OWNER_FUEL'!C54</f>
        <v>147281</v>
      </c>
      <c r="D9" s="204">
        <f t="shared" ref="D9:D22" si="0">(C9-B9)/B9*100</f>
        <v>-46.221509789459084</v>
      </c>
      <c r="E9" s="40">
        <f>'PC OWNER_FUEL'!E9+'PC OWNER_FUEL'!E54</f>
        <v>12792</v>
      </c>
      <c r="F9" s="40">
        <f>'PC OWNER_FUEL'!F9+'PC OWNER_FUEL'!F54</f>
        <v>13651</v>
      </c>
      <c r="G9" s="40">
        <f>'PC OWNER_FUEL'!G9+'PC OWNER_FUEL'!G54</f>
        <v>18098</v>
      </c>
      <c r="H9" s="40">
        <f>'PC OWNER_FUEL'!H9+'PC OWNER_FUEL'!H54</f>
        <v>14322</v>
      </c>
      <c r="I9" s="40">
        <f>'PC OWNER_FUEL'!I9+'PC OWNER_FUEL'!I54</f>
        <v>14350</v>
      </c>
      <c r="J9" s="40">
        <f>'PC OWNER_FUEL'!J9+'PC OWNER_FUEL'!J54</f>
        <v>13658</v>
      </c>
      <c r="K9" s="40">
        <f>'PC OWNER_FUEL'!K9+'PC OWNER_FUEL'!K54</f>
        <v>11536</v>
      </c>
      <c r="L9" s="40">
        <f>'PC OWNER_FUEL'!L9+'PC OWNER_FUEL'!L54</f>
        <v>5623</v>
      </c>
      <c r="M9" s="40">
        <f>'PC OWNER_FUEL'!M9+'PC OWNER_FUEL'!M54</f>
        <v>11273</v>
      </c>
      <c r="N9" s="40">
        <f>'PC OWNER_FUEL'!N9+'PC OWNER_FUEL'!N54</f>
        <v>11702</v>
      </c>
      <c r="O9" s="40">
        <f>'PC OWNER_FUEL'!O9+'PC OWNER_FUEL'!O54</f>
        <v>10342</v>
      </c>
      <c r="P9" s="40">
        <f>'PC OWNER_FUEL'!P9+'PC OWNER_FUEL'!P54</f>
        <v>9934</v>
      </c>
      <c r="Q9" s="40">
        <f>'PC OWNER_FUEL'!Q9+'PC OWNER_FUEL'!Q54</f>
        <v>10729</v>
      </c>
      <c r="R9" s="40">
        <f>'PC OWNER_FUEL'!R9+'PC OWNER_FUEL'!R54</f>
        <v>10605</v>
      </c>
      <c r="S9" s="40">
        <f>'PC OWNER_FUEL'!S9+'PC OWNER_FUEL'!S54</f>
        <v>12633</v>
      </c>
      <c r="T9" s="40">
        <f>'PC OWNER_FUEL'!T9+'PC OWNER_FUEL'!T54</f>
        <v>11124</v>
      </c>
      <c r="U9" s="40">
        <f>'PC OWNER_FUEL'!U9+'PC OWNER_FUEL'!U54</f>
        <v>10102</v>
      </c>
      <c r="V9" s="267">
        <f>'PC OWNER_FUEL'!V9+'PC OWNER_FUEL'!V54</f>
        <v>9576</v>
      </c>
      <c r="W9" s="267">
        <f>'PC OWNER_FUEL'!W9+'PC OWNER_FUEL'!W54</f>
        <v>8067</v>
      </c>
      <c r="X9" s="267">
        <f>'PC OWNER_FUEL'!X9+'PC OWNER_FUEL'!X54</f>
        <v>4020</v>
      </c>
      <c r="Y9" s="40">
        <f>'PC OWNER_FUEL'!Y9+'PC OWNER_FUEL'!Y54</f>
        <v>0</v>
      </c>
      <c r="Z9" s="40">
        <f>'PC OWNER_FUEL'!Z9+'PC OWNER_FUEL'!Z54</f>
        <v>0</v>
      </c>
      <c r="AA9" s="40">
        <f>'PC OWNER_FUEL'!AA9+'PC OWNER_FUEL'!AA54</f>
        <v>0</v>
      </c>
      <c r="AB9" s="40">
        <f>'PC OWNER_FUEL'!AB9+'PC OWNER_FUEL'!AB54</f>
        <v>0</v>
      </c>
      <c r="AC9" s="167">
        <f t="shared" ref="AC9:AC22" si="1">SUM(E9:L9)</f>
        <v>104030</v>
      </c>
      <c r="AD9" s="177">
        <f t="shared" ref="AD9:AD22" si="2">SUM(Q9:AB9)</f>
        <v>76856</v>
      </c>
      <c r="AE9" s="179">
        <f t="shared" ref="AE9:AE22" si="3">X9/L9-1</f>
        <v>-0.28507913924951089</v>
      </c>
      <c r="AF9" s="142">
        <f t="shared" ref="AF9:AF22" si="4">(AD9-AC9)/AC9</f>
        <v>-0.26121311160242239</v>
      </c>
    </row>
    <row r="10" spans="1:32" ht="15" x14ac:dyDescent="0.35">
      <c r="A10" s="55" t="s">
        <v>74</v>
      </c>
      <c r="B10" s="41">
        <v>33</v>
      </c>
      <c r="C10" s="181">
        <f>'PC OWNER_FUEL'!C10+'PC OWNER_FUEL'!C55</f>
        <v>136</v>
      </c>
      <c r="D10" s="204" t="s">
        <v>46</v>
      </c>
      <c r="E10" s="40">
        <f>'PC OWNER_FUEL'!E10+'PC OWNER_FUEL'!E55</f>
        <v>33</v>
      </c>
      <c r="F10" s="40">
        <f>'PC OWNER_FUEL'!F10+'PC OWNER_FUEL'!F55</f>
        <v>35</v>
      </c>
      <c r="G10" s="40">
        <f>'PC OWNER_FUEL'!G10+'PC OWNER_FUEL'!G55</f>
        <v>10</v>
      </c>
      <c r="H10" s="40">
        <f>'PC OWNER_FUEL'!H10+'PC OWNER_FUEL'!H55</f>
        <v>6</v>
      </c>
      <c r="I10" s="40">
        <f>'PC OWNER_FUEL'!I10+'PC OWNER_FUEL'!I55</f>
        <v>7</v>
      </c>
      <c r="J10" s="40">
        <f>'PC OWNER_FUEL'!J10+'PC OWNER_FUEL'!J55</f>
        <v>7</v>
      </c>
      <c r="K10" s="40">
        <f>'PC OWNER_FUEL'!K10+'PC OWNER_FUEL'!K55</f>
        <v>5</v>
      </c>
      <c r="L10" s="40">
        <f>'PC OWNER_FUEL'!L10+'PC OWNER_FUEL'!L55</f>
        <v>3</v>
      </c>
      <c r="M10" s="40">
        <f>'PC OWNER_FUEL'!M10+'PC OWNER_FUEL'!M55</f>
        <v>8</v>
      </c>
      <c r="N10" s="40">
        <f>'PC OWNER_FUEL'!N10+'PC OWNER_FUEL'!N55</f>
        <v>8</v>
      </c>
      <c r="O10" s="40">
        <f>'PC OWNER_FUEL'!O10+'PC OWNER_FUEL'!O55</f>
        <v>6</v>
      </c>
      <c r="P10" s="40">
        <f>'PC OWNER_FUEL'!P10+'PC OWNER_FUEL'!P55</f>
        <v>8</v>
      </c>
      <c r="Q10" s="40">
        <f>'PC OWNER_FUEL'!Q10+'PC OWNER_FUEL'!Q55</f>
        <v>4</v>
      </c>
      <c r="R10" s="40">
        <f>'PC OWNER_FUEL'!R10+'PC OWNER_FUEL'!R55</f>
        <v>6</v>
      </c>
      <c r="S10" s="40">
        <f>'PC OWNER_FUEL'!S10+'PC OWNER_FUEL'!S55</f>
        <v>3</v>
      </c>
      <c r="T10" s="40">
        <f>'PC OWNER_FUEL'!T10+'PC OWNER_FUEL'!T55</f>
        <v>2</v>
      </c>
      <c r="U10" s="40">
        <f>'PC OWNER_FUEL'!U10+'PC OWNER_FUEL'!U55</f>
        <v>0</v>
      </c>
      <c r="V10" s="263">
        <f>'PC OWNER_FUEL'!V10+'PC OWNER_FUEL'!V55</f>
        <v>0</v>
      </c>
      <c r="W10" s="263">
        <f>'PC OWNER_FUEL'!W10+'PC OWNER_FUEL'!W55</f>
        <v>1</v>
      </c>
      <c r="X10" s="263">
        <f>'PC OWNER_FUEL'!X10+'PC OWNER_FUEL'!X55</f>
        <v>0</v>
      </c>
      <c r="Y10" s="43">
        <f>'PC OWNER_FUEL'!Y10+'PC OWNER_FUEL'!Y55</f>
        <v>0</v>
      </c>
      <c r="Z10" s="43">
        <f>'PC OWNER_FUEL'!Z10+'PC OWNER_FUEL'!Z55</f>
        <v>0</v>
      </c>
      <c r="AA10" s="43">
        <f>'PC OWNER_FUEL'!AA10+'PC OWNER_FUEL'!AA55</f>
        <v>0</v>
      </c>
      <c r="AB10" s="43">
        <f>'PC OWNER_FUEL'!AB10+'PC OWNER_FUEL'!AB55</f>
        <v>0</v>
      </c>
      <c r="AC10" s="167">
        <f t="shared" si="1"/>
        <v>106</v>
      </c>
      <c r="AD10" s="177">
        <f t="shared" si="2"/>
        <v>16</v>
      </c>
      <c r="AE10" s="179">
        <f t="shared" si="3"/>
        <v>-1</v>
      </c>
      <c r="AF10" s="142">
        <f t="shared" si="4"/>
        <v>-0.84905660377358494</v>
      </c>
    </row>
    <row r="11" spans="1:32" ht="15" x14ac:dyDescent="0.35">
      <c r="A11" s="55" t="s">
        <v>50</v>
      </c>
      <c r="B11" s="44">
        <v>144661</v>
      </c>
      <c r="C11" s="182">
        <f>'PC OWNER_FUEL'!C11+'PC OWNER_FUEL'!C56</f>
        <v>140518</v>
      </c>
      <c r="D11" s="203">
        <f t="shared" si="0"/>
        <v>-2.8639370666592932</v>
      </c>
      <c r="E11" s="43">
        <f>'PC OWNER_FUEL'!E11+'PC OWNER_FUEL'!E56</f>
        <v>13826</v>
      </c>
      <c r="F11" s="43">
        <f>'PC OWNER_FUEL'!F11+'PC OWNER_FUEL'!F56</f>
        <v>13846</v>
      </c>
      <c r="G11" s="43">
        <f>'PC OWNER_FUEL'!G11+'PC OWNER_FUEL'!G56</f>
        <v>13293</v>
      </c>
      <c r="H11" s="43">
        <f>'PC OWNER_FUEL'!H11+'PC OWNER_FUEL'!H56</f>
        <v>11089</v>
      </c>
      <c r="I11" s="43">
        <f>'PC OWNER_FUEL'!I11+'PC OWNER_FUEL'!I56</f>
        <v>12625</v>
      </c>
      <c r="J11" s="43">
        <f>'PC OWNER_FUEL'!J11+'PC OWNER_FUEL'!J56</f>
        <v>12661</v>
      </c>
      <c r="K11" s="43">
        <f>'PC OWNER_FUEL'!K11+'PC OWNER_FUEL'!K56</f>
        <v>12308</v>
      </c>
      <c r="L11" s="43">
        <f>'PC OWNER_FUEL'!L11+'PC OWNER_FUEL'!L56</f>
        <v>6646</v>
      </c>
      <c r="M11" s="43">
        <f>'PC OWNER_FUEL'!M11+'PC OWNER_FUEL'!M56</f>
        <v>11783</v>
      </c>
      <c r="N11" s="43">
        <f>'PC OWNER_FUEL'!N11+'PC OWNER_FUEL'!N56</f>
        <v>12223</v>
      </c>
      <c r="O11" s="43">
        <f>'PC OWNER_FUEL'!O11+'PC OWNER_FUEL'!O56</f>
        <v>10996</v>
      </c>
      <c r="P11" s="43">
        <f>'PC OWNER_FUEL'!P11+'PC OWNER_FUEL'!P56</f>
        <v>9222</v>
      </c>
      <c r="Q11" s="43">
        <f>'PC OWNER_FUEL'!Q11+'PC OWNER_FUEL'!Q56</f>
        <v>9136</v>
      </c>
      <c r="R11" s="43">
        <f>'PC OWNER_FUEL'!R11+'PC OWNER_FUEL'!R56</f>
        <v>7852</v>
      </c>
      <c r="S11" s="43">
        <f>'PC OWNER_FUEL'!S11+'PC OWNER_FUEL'!S56</f>
        <v>9885</v>
      </c>
      <c r="T11" s="43">
        <f>'PC OWNER_FUEL'!T11+'PC OWNER_FUEL'!T56</f>
        <v>9377</v>
      </c>
      <c r="U11" s="43">
        <f>'PC OWNER_FUEL'!U11+'PC OWNER_FUEL'!U56</f>
        <v>10401</v>
      </c>
      <c r="V11" s="263">
        <f>'PC OWNER_FUEL'!V11+'PC OWNER_FUEL'!V56</f>
        <v>12689</v>
      </c>
      <c r="W11" s="263">
        <f>'PC OWNER_FUEL'!W11+'PC OWNER_FUEL'!W56</f>
        <v>13156</v>
      </c>
      <c r="X11" s="263">
        <f>'PC OWNER_FUEL'!X11+'PC OWNER_FUEL'!X56</f>
        <v>6154</v>
      </c>
      <c r="Y11" s="43">
        <f>'PC OWNER_FUEL'!Y11+'PC OWNER_FUEL'!Y56</f>
        <v>0</v>
      </c>
      <c r="Z11" s="43">
        <f>'PC OWNER_FUEL'!Z11+'PC OWNER_FUEL'!Z56</f>
        <v>0</v>
      </c>
      <c r="AA11" s="43">
        <f>'PC OWNER_FUEL'!AA11+'PC OWNER_FUEL'!AA56</f>
        <v>0</v>
      </c>
      <c r="AB11" s="43">
        <f>'PC OWNER_FUEL'!AB11+'PC OWNER_FUEL'!AB56</f>
        <v>0</v>
      </c>
      <c r="AC11" s="167">
        <f t="shared" si="1"/>
        <v>96294</v>
      </c>
      <c r="AD11" s="177">
        <f t="shared" si="2"/>
        <v>78650</v>
      </c>
      <c r="AE11" s="179">
        <f t="shared" si="3"/>
        <v>-7.402949142341253E-2</v>
      </c>
      <c r="AF11" s="142">
        <f t="shared" si="4"/>
        <v>-0.18323052318939914</v>
      </c>
    </row>
    <row r="12" spans="1:32" ht="15" x14ac:dyDescent="0.35">
      <c r="A12" s="60" t="s">
        <v>48</v>
      </c>
      <c r="B12" s="44">
        <v>142764</v>
      </c>
      <c r="C12" s="182">
        <f>'PC OWNER_FUEL'!C12+'PC OWNER_FUEL'!C57</f>
        <v>140518</v>
      </c>
      <c r="D12" s="203">
        <f t="shared" si="0"/>
        <v>-1.5732257431845562</v>
      </c>
      <c r="E12" s="43">
        <f>'PC OWNER_FUEL'!E12+'PC OWNER_FUEL'!E57</f>
        <v>13826</v>
      </c>
      <c r="F12" s="43">
        <f>'PC OWNER_FUEL'!F12+'PC OWNER_FUEL'!F57</f>
        <v>13846</v>
      </c>
      <c r="G12" s="43">
        <f>'PC OWNER_FUEL'!G12+'PC OWNER_FUEL'!G57</f>
        <v>13293</v>
      </c>
      <c r="H12" s="43">
        <f>'PC OWNER_FUEL'!H12+'PC OWNER_FUEL'!H57</f>
        <v>11089</v>
      </c>
      <c r="I12" s="43">
        <f>'PC OWNER_FUEL'!I12+'PC OWNER_FUEL'!I57</f>
        <v>12625</v>
      </c>
      <c r="J12" s="43">
        <f>'PC OWNER_FUEL'!J12+'PC OWNER_FUEL'!J57</f>
        <v>12661</v>
      </c>
      <c r="K12" s="43">
        <f>'PC OWNER_FUEL'!K12+'PC OWNER_FUEL'!K57</f>
        <v>12308</v>
      </c>
      <c r="L12" s="43">
        <f>'PC OWNER_FUEL'!L12+'PC OWNER_FUEL'!L57</f>
        <v>6646</v>
      </c>
      <c r="M12" s="43">
        <f>'PC OWNER_FUEL'!M12+'PC OWNER_FUEL'!M57</f>
        <v>11783</v>
      </c>
      <c r="N12" s="43">
        <f>'PC OWNER_FUEL'!N12+'PC OWNER_FUEL'!N57</f>
        <v>12223</v>
      </c>
      <c r="O12" s="43">
        <f>'PC OWNER_FUEL'!O12+'PC OWNER_FUEL'!O57</f>
        <v>10996</v>
      </c>
      <c r="P12" s="43">
        <f>'PC OWNER_FUEL'!P12+'PC OWNER_FUEL'!P57</f>
        <v>9222</v>
      </c>
      <c r="Q12" s="43">
        <f>'PC OWNER_FUEL'!Q12+'PC OWNER_FUEL'!Q57</f>
        <v>9136</v>
      </c>
      <c r="R12" s="43">
        <f>'PC OWNER_FUEL'!R12+'PC OWNER_FUEL'!R57</f>
        <v>7852</v>
      </c>
      <c r="S12" s="43">
        <f>'PC OWNER_FUEL'!S12+'PC OWNER_FUEL'!S57</f>
        <v>9885</v>
      </c>
      <c r="T12" s="43">
        <f>'PC OWNER_FUEL'!T12+'PC OWNER_FUEL'!T57</f>
        <v>9377</v>
      </c>
      <c r="U12" s="43">
        <f>'PC OWNER_FUEL'!U12+'PC OWNER_FUEL'!U57</f>
        <v>10401</v>
      </c>
      <c r="V12" s="263">
        <f>'PC OWNER_FUEL'!V12+'PC OWNER_FUEL'!V57</f>
        <v>12689</v>
      </c>
      <c r="W12" s="263">
        <f>'PC OWNER_FUEL'!W12+'PC OWNER_FUEL'!W57</f>
        <v>13156</v>
      </c>
      <c r="X12" s="263">
        <f>'PC OWNER_FUEL'!X12+'PC OWNER_FUEL'!X57</f>
        <v>6154</v>
      </c>
      <c r="Y12" s="43">
        <f>'PC OWNER_FUEL'!Y12+'PC OWNER_FUEL'!Y57</f>
        <v>0</v>
      </c>
      <c r="Z12" s="43">
        <f>'PC OWNER_FUEL'!Z12+'PC OWNER_FUEL'!Z57</f>
        <v>0</v>
      </c>
      <c r="AA12" s="43">
        <f>'PC OWNER_FUEL'!AA12+'PC OWNER_FUEL'!AA57</f>
        <v>0</v>
      </c>
      <c r="AB12" s="43">
        <f>'PC OWNER_FUEL'!AB12+'PC OWNER_FUEL'!AB57</f>
        <v>0</v>
      </c>
      <c r="AC12" s="167">
        <f t="shared" si="1"/>
        <v>96294</v>
      </c>
      <c r="AD12" s="177">
        <f t="shared" si="2"/>
        <v>78650</v>
      </c>
      <c r="AE12" s="179">
        <f t="shared" si="3"/>
        <v>-7.402949142341253E-2</v>
      </c>
      <c r="AF12" s="142">
        <f t="shared" si="4"/>
        <v>-0.18323052318939914</v>
      </c>
    </row>
    <row r="13" spans="1:32" ht="15" x14ac:dyDescent="0.35">
      <c r="A13" s="61" t="s">
        <v>49</v>
      </c>
      <c r="B13" s="44">
        <v>1897</v>
      </c>
      <c r="C13" s="182">
        <f>'PC OWNER_FUEL'!C13+'PC OWNER_FUEL'!C58</f>
        <v>0</v>
      </c>
      <c r="D13" s="203">
        <f t="shared" si="0"/>
        <v>-100</v>
      </c>
      <c r="E13" s="43">
        <f>'PC OWNER_FUEL'!E13+'PC OWNER_FUEL'!E58</f>
        <v>0</v>
      </c>
      <c r="F13" s="43">
        <f>'PC OWNER_FUEL'!F13+'PC OWNER_FUEL'!F58</f>
        <v>0</v>
      </c>
      <c r="G13" s="43">
        <f>'PC OWNER_FUEL'!G13+'PC OWNER_FUEL'!G58</f>
        <v>0</v>
      </c>
      <c r="H13" s="43">
        <f>'PC OWNER_FUEL'!H13+'PC OWNER_FUEL'!H58</f>
        <v>0</v>
      </c>
      <c r="I13" s="43">
        <f>'PC OWNER_FUEL'!I13+'PC OWNER_FUEL'!I58</f>
        <v>0</v>
      </c>
      <c r="J13" s="43">
        <f>'PC OWNER_FUEL'!J13+'PC OWNER_FUEL'!J58</f>
        <v>0</v>
      </c>
      <c r="K13" s="43">
        <f>'PC OWNER_FUEL'!K13+'PC OWNER_FUEL'!K58</f>
        <v>0</v>
      </c>
      <c r="L13" s="43">
        <f>'PC OWNER_FUEL'!L13+'PC OWNER_FUEL'!L58</f>
        <v>0</v>
      </c>
      <c r="M13" s="43">
        <f>'PC OWNER_FUEL'!M13+'PC OWNER_FUEL'!M58</f>
        <v>0</v>
      </c>
      <c r="N13" s="43">
        <f>'PC OWNER_FUEL'!N13+'PC OWNER_FUEL'!N58</f>
        <v>0</v>
      </c>
      <c r="O13" s="43">
        <f>'PC OWNER_FUEL'!O13+'PC OWNER_FUEL'!O58</f>
        <v>0</v>
      </c>
      <c r="P13" s="43">
        <f>'PC OWNER_FUEL'!P13+'PC OWNER_FUEL'!P58</f>
        <v>0</v>
      </c>
      <c r="Q13" s="43">
        <f>'PC OWNER_FUEL'!Q13+'PC OWNER_FUEL'!Q58</f>
        <v>0</v>
      </c>
      <c r="R13" s="43">
        <f>'PC OWNER_FUEL'!R13+'PC OWNER_FUEL'!R58</f>
        <v>0</v>
      </c>
      <c r="S13" s="43">
        <f>'PC OWNER_FUEL'!S13+'PC OWNER_FUEL'!S58</f>
        <v>0</v>
      </c>
      <c r="T13" s="43">
        <f>'PC OWNER_FUEL'!T13+'PC OWNER_FUEL'!T58</f>
        <v>0</v>
      </c>
      <c r="U13" s="43">
        <f>'PC OWNER_FUEL'!U13+'PC OWNER_FUEL'!U58</f>
        <v>0</v>
      </c>
      <c r="V13" s="263">
        <f>'PC OWNER_FUEL'!V13+'PC OWNER_FUEL'!V58</f>
        <v>0</v>
      </c>
      <c r="W13" s="263">
        <f>'PC OWNER_FUEL'!W13+'PC OWNER_FUEL'!W58</f>
        <v>0</v>
      </c>
      <c r="X13" s="263">
        <f>'PC OWNER_FUEL'!X13+'PC OWNER_FUEL'!X58</f>
        <v>0</v>
      </c>
      <c r="Y13" s="43">
        <f>'PC OWNER_FUEL'!Y13+'PC OWNER_FUEL'!Y58</f>
        <v>0</v>
      </c>
      <c r="Z13" s="43">
        <f>'PC OWNER_FUEL'!Z13+'PC OWNER_FUEL'!Z58</f>
        <v>0</v>
      </c>
      <c r="AA13" s="43">
        <f>'PC OWNER_FUEL'!AA13+'PC OWNER_FUEL'!AA58</f>
        <v>0</v>
      </c>
      <c r="AB13" s="43">
        <f>'PC OWNER_FUEL'!AB13+'PC OWNER_FUEL'!AB58</f>
        <v>0</v>
      </c>
      <c r="AC13" s="167">
        <f t="shared" si="1"/>
        <v>0</v>
      </c>
      <c r="AD13" s="177">
        <f t="shared" si="2"/>
        <v>0</v>
      </c>
      <c r="AE13" s="283" t="s">
        <v>46</v>
      </c>
      <c r="AF13" s="284" t="s">
        <v>46</v>
      </c>
    </row>
    <row r="14" spans="1:32" ht="15" x14ac:dyDescent="0.35">
      <c r="A14" s="55" t="s">
        <v>51</v>
      </c>
      <c r="B14" s="46">
        <v>566387</v>
      </c>
      <c r="C14" s="183">
        <f>'PC OWNER_FUEL'!C14+'PC OWNER_FUEL'!C59</f>
        <v>671548</v>
      </c>
      <c r="D14" s="205">
        <f t="shared" si="0"/>
        <v>18.566986883526635</v>
      </c>
      <c r="E14" s="45">
        <f>'PC OWNER_FUEL'!E14+'PC OWNER_FUEL'!E59</f>
        <v>59534</v>
      </c>
      <c r="F14" s="45">
        <f>'PC OWNER_FUEL'!F14+'PC OWNER_FUEL'!F59</f>
        <v>61076</v>
      </c>
      <c r="G14" s="45">
        <f>'PC OWNER_FUEL'!G14+'PC OWNER_FUEL'!G59</f>
        <v>77550</v>
      </c>
      <c r="H14" s="45">
        <f>'PC OWNER_FUEL'!H14+'PC OWNER_FUEL'!H59</f>
        <v>60964</v>
      </c>
      <c r="I14" s="45">
        <f>'PC OWNER_FUEL'!I14+'PC OWNER_FUEL'!I59</f>
        <v>60347</v>
      </c>
      <c r="J14" s="45">
        <f>'PC OWNER_FUEL'!J14+'PC OWNER_FUEL'!J59</f>
        <v>57011</v>
      </c>
      <c r="K14" s="45">
        <f>'PC OWNER_FUEL'!K14+'PC OWNER_FUEL'!K59</f>
        <v>52317</v>
      </c>
      <c r="L14" s="45">
        <f>'PC OWNER_FUEL'!L14+'PC OWNER_FUEL'!L59</f>
        <v>30235</v>
      </c>
      <c r="M14" s="45">
        <f>'PC OWNER_FUEL'!M14+'PC OWNER_FUEL'!M59</f>
        <v>57001</v>
      </c>
      <c r="N14" s="45">
        <f>'PC OWNER_FUEL'!N14+'PC OWNER_FUEL'!N59</f>
        <v>56877</v>
      </c>
      <c r="O14" s="45">
        <f>'PC OWNER_FUEL'!O14+'PC OWNER_FUEL'!O59</f>
        <v>52608</v>
      </c>
      <c r="P14" s="45">
        <f>'PC OWNER_FUEL'!P14+'PC OWNER_FUEL'!P59</f>
        <v>46028</v>
      </c>
      <c r="Q14" s="45">
        <f>'PC OWNER_FUEL'!Q14+'PC OWNER_FUEL'!Q59</f>
        <v>74368</v>
      </c>
      <c r="R14" s="45">
        <f>'PC OWNER_FUEL'!R14+'PC OWNER_FUEL'!R59</f>
        <v>81705</v>
      </c>
      <c r="S14" s="45">
        <f>'PC OWNER_FUEL'!S14+'PC OWNER_FUEL'!S59</f>
        <v>93286</v>
      </c>
      <c r="T14" s="45">
        <f>'PC OWNER_FUEL'!T14+'PC OWNER_FUEL'!T59</f>
        <v>76236</v>
      </c>
      <c r="U14" s="45">
        <f>'PC OWNER_FUEL'!U14+'PC OWNER_FUEL'!U59</f>
        <v>70175</v>
      </c>
      <c r="V14" s="268">
        <f>'PC OWNER_FUEL'!V14+'PC OWNER_FUEL'!V59</f>
        <v>67151</v>
      </c>
      <c r="W14" s="268">
        <f>'PC OWNER_FUEL'!W14+'PC OWNER_FUEL'!W59</f>
        <v>58015</v>
      </c>
      <c r="X14" s="268">
        <f>'PC OWNER_FUEL'!X14+'PC OWNER_FUEL'!X59</f>
        <v>32326</v>
      </c>
      <c r="Y14" s="45">
        <f>'PC OWNER_FUEL'!Y14+'PC OWNER_FUEL'!Y59</f>
        <v>0</v>
      </c>
      <c r="Z14" s="45">
        <f>'PC OWNER_FUEL'!Z14+'PC OWNER_FUEL'!Z59</f>
        <v>0</v>
      </c>
      <c r="AA14" s="45">
        <f>'PC OWNER_FUEL'!AA14+'PC OWNER_FUEL'!AA59</f>
        <v>0</v>
      </c>
      <c r="AB14" s="45">
        <f>'PC OWNER_FUEL'!AB14+'PC OWNER_FUEL'!AB59</f>
        <v>0</v>
      </c>
      <c r="AC14" s="167">
        <f t="shared" si="1"/>
        <v>459034</v>
      </c>
      <c r="AD14" s="177">
        <f t="shared" si="2"/>
        <v>553262</v>
      </c>
      <c r="AE14" s="179">
        <f t="shared" si="3"/>
        <v>6.9158260294360785E-2</v>
      </c>
      <c r="AF14" s="142">
        <f t="shared" si="4"/>
        <v>0.20527455482600418</v>
      </c>
    </row>
    <row r="15" spans="1:32" ht="15" x14ac:dyDescent="0.35">
      <c r="A15" s="60" t="s">
        <v>52</v>
      </c>
      <c r="B15" s="46">
        <v>488673</v>
      </c>
      <c r="C15" s="183">
        <f>'PC OWNER_FUEL'!C15+'PC OWNER_FUEL'!C60</f>
        <v>591061</v>
      </c>
      <c r="D15" s="205">
        <f t="shared" si="0"/>
        <v>20.952252324151324</v>
      </c>
      <c r="E15" s="45">
        <f>'PC OWNER_FUEL'!E15+'PC OWNER_FUEL'!E60</f>
        <v>51797</v>
      </c>
      <c r="F15" s="45">
        <f>'PC OWNER_FUEL'!F15+'PC OWNER_FUEL'!F60</f>
        <v>54275</v>
      </c>
      <c r="G15" s="45">
        <f>'PC OWNER_FUEL'!G15+'PC OWNER_FUEL'!G60</f>
        <v>68783</v>
      </c>
      <c r="H15" s="45">
        <f>'PC OWNER_FUEL'!H15+'PC OWNER_FUEL'!H60</f>
        <v>53826</v>
      </c>
      <c r="I15" s="45">
        <f>'PC OWNER_FUEL'!I15+'PC OWNER_FUEL'!I60</f>
        <v>53652</v>
      </c>
      <c r="J15" s="45">
        <f>'PC OWNER_FUEL'!J15+'PC OWNER_FUEL'!J60</f>
        <v>50194</v>
      </c>
      <c r="K15" s="45">
        <f>'PC OWNER_FUEL'!K15+'PC OWNER_FUEL'!K60</f>
        <v>45573</v>
      </c>
      <c r="L15" s="45">
        <f>'PC OWNER_FUEL'!L15+'PC OWNER_FUEL'!L60</f>
        <v>26318</v>
      </c>
      <c r="M15" s="45">
        <f>'PC OWNER_FUEL'!M15+'PC OWNER_FUEL'!M60</f>
        <v>50453</v>
      </c>
      <c r="N15" s="45">
        <f>'PC OWNER_FUEL'!N15+'PC OWNER_FUEL'!N60</f>
        <v>50299</v>
      </c>
      <c r="O15" s="45">
        <f>'PC OWNER_FUEL'!O15+'PC OWNER_FUEL'!O60</f>
        <v>46205</v>
      </c>
      <c r="P15" s="45">
        <f>'PC OWNER_FUEL'!P15+'PC OWNER_FUEL'!P60</f>
        <v>39686</v>
      </c>
      <c r="Q15" s="45">
        <f>'PC OWNER_FUEL'!Q15+'PC OWNER_FUEL'!Q60</f>
        <v>67569</v>
      </c>
      <c r="R15" s="45">
        <f>'PC OWNER_FUEL'!R15+'PC OWNER_FUEL'!R60</f>
        <v>74892</v>
      </c>
      <c r="S15" s="45">
        <f>'PC OWNER_FUEL'!S15+'PC OWNER_FUEL'!S60</f>
        <v>84750</v>
      </c>
      <c r="T15" s="45">
        <f>'PC OWNER_FUEL'!T15+'PC OWNER_FUEL'!T60</f>
        <v>69176</v>
      </c>
      <c r="U15" s="45">
        <f>'PC OWNER_FUEL'!U15+'PC OWNER_FUEL'!U60</f>
        <v>62686</v>
      </c>
      <c r="V15" s="268">
        <f>'PC OWNER_FUEL'!V15+'PC OWNER_FUEL'!V60</f>
        <v>60166</v>
      </c>
      <c r="W15" s="268">
        <f>'PC OWNER_FUEL'!W15+'PC OWNER_FUEL'!W60</f>
        <v>52351</v>
      </c>
      <c r="X15" s="268">
        <f>'PC OWNER_FUEL'!X15+'PC OWNER_FUEL'!X60</f>
        <v>29326</v>
      </c>
      <c r="Y15" s="45">
        <f>'PC OWNER_FUEL'!Y15+'PC OWNER_FUEL'!Y60</f>
        <v>0</v>
      </c>
      <c r="Z15" s="45">
        <f>'PC OWNER_FUEL'!Z15+'PC OWNER_FUEL'!Z60</f>
        <v>0</v>
      </c>
      <c r="AA15" s="45">
        <f>'PC OWNER_FUEL'!AA15+'PC OWNER_FUEL'!AA60</f>
        <v>0</v>
      </c>
      <c r="AB15" s="45">
        <f>'PC OWNER_FUEL'!AB15+'PC OWNER_FUEL'!AB60</f>
        <v>0</v>
      </c>
      <c r="AC15" s="167">
        <f t="shared" si="1"/>
        <v>404418</v>
      </c>
      <c r="AD15" s="177">
        <f t="shared" si="2"/>
        <v>500916</v>
      </c>
      <c r="AE15" s="179">
        <f t="shared" si="3"/>
        <v>0.11429439927046126</v>
      </c>
      <c r="AF15" s="142">
        <f t="shared" si="4"/>
        <v>0.23860955743809623</v>
      </c>
    </row>
    <row r="16" spans="1:32" ht="15" x14ac:dyDescent="0.35">
      <c r="A16" s="61" t="s">
        <v>43</v>
      </c>
      <c r="B16" s="46">
        <v>77714</v>
      </c>
      <c r="C16" s="183">
        <f>'PC OWNER_FUEL'!C16+'PC OWNER_FUEL'!C61</f>
        <v>79894</v>
      </c>
      <c r="D16" s="205">
        <f t="shared" si="0"/>
        <v>2.8051573719021028</v>
      </c>
      <c r="E16" s="45">
        <f>'PC OWNER_FUEL'!E16+'PC OWNER_FUEL'!E61</f>
        <v>7691</v>
      </c>
      <c r="F16" s="45">
        <f>'PC OWNER_FUEL'!F16+'PC OWNER_FUEL'!F61</f>
        <v>6768</v>
      </c>
      <c r="G16" s="45">
        <f>'PC OWNER_FUEL'!G16+'PC OWNER_FUEL'!G61</f>
        <v>8721</v>
      </c>
      <c r="H16" s="45">
        <f>'PC OWNER_FUEL'!H16+'PC OWNER_FUEL'!H61</f>
        <v>7028</v>
      </c>
      <c r="I16" s="45">
        <f>'PC OWNER_FUEL'!I16+'PC OWNER_FUEL'!I61</f>
        <v>6628</v>
      </c>
      <c r="J16" s="45">
        <f>'PC OWNER_FUEL'!J16+'PC OWNER_FUEL'!J61</f>
        <v>6769</v>
      </c>
      <c r="K16" s="45">
        <f>'PC OWNER_FUEL'!K16+'PC OWNER_FUEL'!K61</f>
        <v>6712</v>
      </c>
      <c r="L16" s="45">
        <f>'PC OWNER_FUEL'!L16+'PC OWNER_FUEL'!L61</f>
        <v>3887</v>
      </c>
      <c r="M16" s="45">
        <f>'PC OWNER_FUEL'!M16+'PC OWNER_FUEL'!M61</f>
        <v>6493</v>
      </c>
      <c r="N16" s="45">
        <f>'PC OWNER_FUEL'!N16+'PC OWNER_FUEL'!N61</f>
        <v>6534</v>
      </c>
      <c r="O16" s="45">
        <f>'PC OWNER_FUEL'!O16+'PC OWNER_FUEL'!O61</f>
        <v>6365</v>
      </c>
      <c r="P16" s="45">
        <f>'PC OWNER_FUEL'!P16+'PC OWNER_FUEL'!P61</f>
        <v>6298</v>
      </c>
      <c r="Q16" s="45">
        <f>'PC OWNER_FUEL'!Q16+'PC OWNER_FUEL'!Q61</f>
        <v>6749</v>
      </c>
      <c r="R16" s="45">
        <f>'PC OWNER_FUEL'!R16+'PC OWNER_FUEL'!R61</f>
        <v>6741</v>
      </c>
      <c r="S16" s="45">
        <f>'PC OWNER_FUEL'!S16+'PC OWNER_FUEL'!S61</f>
        <v>8415</v>
      </c>
      <c r="T16" s="45">
        <f>'PC OWNER_FUEL'!T16+'PC OWNER_FUEL'!T61</f>
        <v>6933</v>
      </c>
      <c r="U16" s="45">
        <f>'PC OWNER_FUEL'!U16+'PC OWNER_FUEL'!U61</f>
        <v>6982</v>
      </c>
      <c r="V16" s="268">
        <f>'PC OWNER_FUEL'!V16+'PC OWNER_FUEL'!V61</f>
        <v>6475</v>
      </c>
      <c r="W16" s="268">
        <f>'PC OWNER_FUEL'!W16+'PC OWNER_FUEL'!W61</f>
        <v>5060</v>
      </c>
      <c r="X16" s="268">
        <f>'PC OWNER_FUEL'!X16+'PC OWNER_FUEL'!X61</f>
        <v>2696</v>
      </c>
      <c r="Y16" s="45">
        <f>'PC OWNER_FUEL'!Y16+'PC OWNER_FUEL'!Y61</f>
        <v>0</v>
      </c>
      <c r="Z16" s="45">
        <f>'PC OWNER_FUEL'!Z16+'PC OWNER_FUEL'!Z61</f>
        <v>0</v>
      </c>
      <c r="AA16" s="45">
        <f>'PC OWNER_FUEL'!AA16+'PC OWNER_FUEL'!AA61</f>
        <v>0</v>
      </c>
      <c r="AB16" s="45">
        <f>'PC OWNER_FUEL'!AB16+'PC OWNER_FUEL'!AB61</f>
        <v>0</v>
      </c>
      <c r="AC16" s="167">
        <f t="shared" si="1"/>
        <v>54204</v>
      </c>
      <c r="AD16" s="177">
        <f t="shared" si="2"/>
        <v>50051</v>
      </c>
      <c r="AE16" s="179">
        <f t="shared" si="3"/>
        <v>-0.30640596861332647</v>
      </c>
      <c r="AF16" s="142">
        <f t="shared" si="4"/>
        <v>-7.6617961774038817E-2</v>
      </c>
    </row>
    <row r="17" spans="1:32" ht="15" x14ac:dyDescent="0.35">
      <c r="A17" s="61" t="s">
        <v>77</v>
      </c>
      <c r="B17" s="46">
        <v>0</v>
      </c>
      <c r="C17" s="183">
        <f>'PC OWNER_FUEL'!C17+'PC OWNER_FUEL'!C62</f>
        <v>593</v>
      </c>
      <c r="D17" s="205" t="s">
        <v>46</v>
      </c>
      <c r="E17" s="45">
        <f>'PC OWNER_FUEL'!E17+'PC OWNER_FUEL'!E62</f>
        <v>46</v>
      </c>
      <c r="F17" s="45">
        <f>'PC OWNER_FUEL'!F17+'PC OWNER_FUEL'!F62</f>
        <v>33</v>
      </c>
      <c r="G17" s="45">
        <f>'PC OWNER_FUEL'!G17+'PC OWNER_FUEL'!G62</f>
        <v>46</v>
      </c>
      <c r="H17" s="45">
        <f>'PC OWNER_FUEL'!H17+'PC OWNER_FUEL'!H62</f>
        <v>110</v>
      </c>
      <c r="I17" s="45">
        <f>'PC OWNER_FUEL'!I17+'PC OWNER_FUEL'!I62</f>
        <v>67</v>
      </c>
      <c r="J17" s="45">
        <f>'PC OWNER_FUEL'!J17+'PC OWNER_FUEL'!J62</f>
        <v>48</v>
      </c>
      <c r="K17" s="45">
        <f>'PC OWNER_FUEL'!K17+'PC OWNER_FUEL'!K62</f>
        <v>32</v>
      </c>
      <c r="L17" s="45">
        <f>'PC OWNER_FUEL'!L17+'PC OWNER_FUEL'!L62</f>
        <v>30</v>
      </c>
      <c r="M17" s="45">
        <f>'PC OWNER_FUEL'!M17+'PC OWNER_FUEL'!M62</f>
        <v>55</v>
      </c>
      <c r="N17" s="45">
        <f>'PC OWNER_FUEL'!N17+'PC OWNER_FUEL'!N62</f>
        <v>44</v>
      </c>
      <c r="O17" s="45">
        <f>'PC OWNER_FUEL'!O17+'PC OWNER_FUEL'!O62</f>
        <v>38</v>
      </c>
      <c r="P17" s="45">
        <f>'PC OWNER_FUEL'!P17+'PC OWNER_FUEL'!P62</f>
        <v>44</v>
      </c>
      <c r="Q17" s="45">
        <f>'PC OWNER_FUEL'!Q17+'PC OWNER_FUEL'!Q62</f>
        <v>50</v>
      </c>
      <c r="R17" s="45">
        <f>'PC OWNER_FUEL'!R17+'PC OWNER_FUEL'!R62</f>
        <v>72</v>
      </c>
      <c r="S17" s="45">
        <f>'PC OWNER_FUEL'!S17+'PC OWNER_FUEL'!S62</f>
        <v>121</v>
      </c>
      <c r="T17" s="45">
        <f>'PC OWNER_FUEL'!T17+'PC OWNER_FUEL'!T62</f>
        <v>127</v>
      </c>
      <c r="U17" s="45">
        <f>'PC OWNER_FUEL'!U17+'PC OWNER_FUEL'!U62</f>
        <v>507</v>
      </c>
      <c r="V17" s="268">
        <f>'PC OWNER_FUEL'!V17+'PC OWNER_FUEL'!V62</f>
        <v>510</v>
      </c>
      <c r="W17" s="268">
        <f>'PC OWNER_FUEL'!W17+'PC OWNER_FUEL'!W62</f>
        <v>604</v>
      </c>
      <c r="X17" s="268">
        <f>'PC OWNER_FUEL'!X17+'PC OWNER_FUEL'!X62</f>
        <v>304</v>
      </c>
      <c r="Y17" s="45">
        <f>'PC OWNER_FUEL'!Y17+'PC OWNER_FUEL'!Y62</f>
        <v>0</v>
      </c>
      <c r="Z17" s="45">
        <f>'PC OWNER_FUEL'!Z17+'PC OWNER_FUEL'!Z62</f>
        <v>0</v>
      </c>
      <c r="AA17" s="45">
        <f>'PC OWNER_FUEL'!AA17+'PC OWNER_FUEL'!AA62</f>
        <v>0</v>
      </c>
      <c r="AB17" s="45">
        <f>'PC OWNER_FUEL'!AB17+'PC OWNER_FUEL'!AB62</f>
        <v>0</v>
      </c>
      <c r="AC17" s="167">
        <f t="shared" si="1"/>
        <v>412</v>
      </c>
      <c r="AD17" s="177">
        <f t="shared" si="2"/>
        <v>2295</v>
      </c>
      <c r="AE17" s="179">
        <f t="shared" si="3"/>
        <v>9.1333333333333329</v>
      </c>
      <c r="AF17" s="142">
        <f t="shared" si="4"/>
        <v>4.5703883495145634</v>
      </c>
    </row>
    <row r="18" spans="1:32" ht="15" x14ac:dyDescent="0.35">
      <c r="A18" s="55" t="s">
        <v>53</v>
      </c>
      <c r="B18" s="46">
        <v>134751</v>
      </c>
      <c r="C18" s="183">
        <f>'PC OWNER_FUEL'!C18+'PC OWNER_FUEL'!C63</f>
        <v>193133</v>
      </c>
      <c r="D18" s="205">
        <f t="shared" si="0"/>
        <v>43.325838027176047</v>
      </c>
      <c r="E18" s="45">
        <f>'PC OWNER_FUEL'!E18+'PC OWNER_FUEL'!E63</f>
        <v>11695</v>
      </c>
      <c r="F18" s="45">
        <f>'PC OWNER_FUEL'!F18+'PC OWNER_FUEL'!F63</f>
        <v>13153</v>
      </c>
      <c r="G18" s="45">
        <f>'PC OWNER_FUEL'!G18+'PC OWNER_FUEL'!G63</f>
        <v>17256</v>
      </c>
      <c r="H18" s="45">
        <f>'PC OWNER_FUEL'!H18+'PC OWNER_FUEL'!H63</f>
        <v>14696</v>
      </c>
      <c r="I18" s="45">
        <f>'PC OWNER_FUEL'!I18+'PC OWNER_FUEL'!I63</f>
        <v>16118</v>
      </c>
      <c r="J18" s="45">
        <f>'PC OWNER_FUEL'!J18+'PC OWNER_FUEL'!J63</f>
        <v>17667</v>
      </c>
      <c r="K18" s="45">
        <f>'PC OWNER_FUEL'!K18+'PC OWNER_FUEL'!K63</f>
        <v>14841</v>
      </c>
      <c r="L18" s="45">
        <f>'PC OWNER_FUEL'!L18+'PC OWNER_FUEL'!L63</f>
        <v>8137</v>
      </c>
      <c r="M18" s="45">
        <f>'PC OWNER_FUEL'!M18+'PC OWNER_FUEL'!M63</f>
        <v>18033</v>
      </c>
      <c r="N18" s="45">
        <f>'PC OWNER_FUEL'!N18+'PC OWNER_FUEL'!N63</f>
        <v>15666</v>
      </c>
      <c r="O18" s="45">
        <f>'PC OWNER_FUEL'!O18+'PC OWNER_FUEL'!O63</f>
        <v>23933</v>
      </c>
      <c r="P18" s="45">
        <f>'PC OWNER_FUEL'!P18+'PC OWNER_FUEL'!P63</f>
        <v>21938</v>
      </c>
      <c r="Q18" s="45">
        <f>'PC OWNER_FUEL'!Q18+'PC OWNER_FUEL'!Q63</f>
        <v>21094</v>
      </c>
      <c r="R18" s="45">
        <f>'PC OWNER_FUEL'!R18+'PC OWNER_FUEL'!R63</f>
        <v>25213</v>
      </c>
      <c r="S18" s="45">
        <f>'PC OWNER_FUEL'!S18+'PC OWNER_FUEL'!S63</f>
        <v>31870</v>
      </c>
      <c r="T18" s="45">
        <f>'PC OWNER_FUEL'!T18+'PC OWNER_FUEL'!T63</f>
        <v>26684</v>
      </c>
      <c r="U18" s="45">
        <f>'PC OWNER_FUEL'!U18+'PC OWNER_FUEL'!U63</f>
        <v>28607</v>
      </c>
      <c r="V18" s="268">
        <f>'PC OWNER_FUEL'!V18+'PC OWNER_FUEL'!V63</f>
        <v>30541</v>
      </c>
      <c r="W18" s="268">
        <f>'PC OWNER_FUEL'!W18+'PC OWNER_FUEL'!W63</f>
        <v>20304</v>
      </c>
      <c r="X18" s="268">
        <f>'PC OWNER_FUEL'!X18+'PC OWNER_FUEL'!X63</f>
        <v>12864</v>
      </c>
      <c r="Y18" s="45">
        <f>'PC OWNER_FUEL'!Y18+'PC OWNER_FUEL'!Y63</f>
        <v>0</v>
      </c>
      <c r="Z18" s="45">
        <f>'PC OWNER_FUEL'!Z18+'PC OWNER_FUEL'!Z63</f>
        <v>0</v>
      </c>
      <c r="AA18" s="45">
        <f>'PC OWNER_FUEL'!AA18+'PC OWNER_FUEL'!AA63</f>
        <v>0</v>
      </c>
      <c r="AB18" s="45">
        <f>'PC OWNER_FUEL'!AB18+'PC OWNER_FUEL'!AB63</f>
        <v>0</v>
      </c>
      <c r="AC18" s="167">
        <f t="shared" si="1"/>
        <v>113563</v>
      </c>
      <c r="AD18" s="177">
        <f t="shared" si="2"/>
        <v>197177</v>
      </c>
      <c r="AE18" s="179">
        <f t="shared" si="3"/>
        <v>0.58092663143664747</v>
      </c>
      <c r="AF18" s="142">
        <f t="shared" si="4"/>
        <v>0.73627854142634486</v>
      </c>
    </row>
    <row r="19" spans="1:32" ht="15" x14ac:dyDescent="0.35">
      <c r="A19" s="61" t="s">
        <v>55</v>
      </c>
      <c r="B19" s="44">
        <v>66287</v>
      </c>
      <c r="C19" s="182">
        <f>'PC OWNER_FUEL'!C19+'PC OWNER_FUEL'!C64</f>
        <v>94623</v>
      </c>
      <c r="D19" s="203">
        <f t="shared" si="0"/>
        <v>42.747446709007797</v>
      </c>
      <c r="E19" s="43">
        <f>'PC OWNER_FUEL'!E19+'PC OWNER_FUEL'!E64</f>
        <v>6698</v>
      </c>
      <c r="F19" s="43">
        <f>'PC OWNER_FUEL'!F19+'PC OWNER_FUEL'!F64</f>
        <v>6918</v>
      </c>
      <c r="G19" s="43">
        <f>'PC OWNER_FUEL'!G19+'PC OWNER_FUEL'!G64</f>
        <v>9367</v>
      </c>
      <c r="H19" s="43">
        <f>'PC OWNER_FUEL'!H19+'PC OWNER_FUEL'!H64</f>
        <v>6639</v>
      </c>
      <c r="I19" s="43">
        <f>'PC OWNER_FUEL'!I19+'PC OWNER_FUEL'!I64</f>
        <v>7118</v>
      </c>
      <c r="J19" s="43">
        <f>'PC OWNER_FUEL'!J19+'PC OWNER_FUEL'!J64</f>
        <v>7970</v>
      </c>
      <c r="K19" s="43">
        <f>'PC OWNER_FUEL'!K19+'PC OWNER_FUEL'!K64</f>
        <v>5849</v>
      </c>
      <c r="L19" s="43">
        <f>'PC OWNER_FUEL'!L19+'PC OWNER_FUEL'!L64</f>
        <v>3297</v>
      </c>
      <c r="M19" s="43">
        <f>'PC OWNER_FUEL'!M19+'PC OWNER_FUEL'!M64</f>
        <v>7162</v>
      </c>
      <c r="N19" s="43">
        <f>'PC OWNER_FUEL'!N19+'PC OWNER_FUEL'!N64</f>
        <v>6270</v>
      </c>
      <c r="O19" s="43">
        <f>'PC OWNER_FUEL'!O19+'PC OWNER_FUEL'!O64</f>
        <v>15261</v>
      </c>
      <c r="P19" s="43">
        <f>'PC OWNER_FUEL'!P19+'PC OWNER_FUEL'!P64</f>
        <v>12074</v>
      </c>
      <c r="Q19" s="43">
        <f>'PC OWNER_FUEL'!Q19+'PC OWNER_FUEL'!Q64</f>
        <v>9424</v>
      </c>
      <c r="R19" s="43">
        <f>'PC OWNER_FUEL'!R19+'PC OWNER_FUEL'!R64</f>
        <v>12541</v>
      </c>
      <c r="S19" s="43">
        <f>'PC OWNER_FUEL'!S19+'PC OWNER_FUEL'!S64</f>
        <v>16125</v>
      </c>
      <c r="T19" s="43">
        <f>'PC OWNER_FUEL'!T19+'PC OWNER_FUEL'!T64</f>
        <v>13204</v>
      </c>
      <c r="U19" s="43">
        <f>'PC OWNER_FUEL'!U19+'PC OWNER_FUEL'!U64</f>
        <v>13270</v>
      </c>
      <c r="V19" s="263">
        <f>'PC OWNER_FUEL'!V19+'PC OWNER_FUEL'!V64</f>
        <v>14872</v>
      </c>
      <c r="W19" s="263">
        <f>'PC OWNER_FUEL'!W19+'PC OWNER_FUEL'!W64</f>
        <v>7295</v>
      </c>
      <c r="X19" s="263">
        <f>'PC OWNER_FUEL'!X19+'PC OWNER_FUEL'!X64</f>
        <v>4434</v>
      </c>
      <c r="Y19" s="43">
        <f>'PC OWNER_FUEL'!Y19+'PC OWNER_FUEL'!Y64</f>
        <v>0</v>
      </c>
      <c r="Z19" s="43">
        <f>'PC OWNER_FUEL'!Z19+'PC OWNER_FUEL'!Z64</f>
        <v>0</v>
      </c>
      <c r="AA19" s="43">
        <f>'PC OWNER_FUEL'!AA19+'PC OWNER_FUEL'!AA64</f>
        <v>0</v>
      </c>
      <c r="AB19" s="43">
        <f>'PC OWNER_FUEL'!AB19+'PC OWNER_FUEL'!AB64</f>
        <v>0</v>
      </c>
      <c r="AC19" s="167">
        <f t="shared" si="1"/>
        <v>53856</v>
      </c>
      <c r="AD19" s="177">
        <f t="shared" si="2"/>
        <v>91165</v>
      </c>
      <c r="AE19" s="179">
        <f t="shared" si="3"/>
        <v>0.34485896269335758</v>
      </c>
      <c r="AF19" s="142">
        <f t="shared" si="4"/>
        <v>0.69275475341651815</v>
      </c>
    </row>
    <row r="20" spans="1:32" ht="15" x14ac:dyDescent="0.35">
      <c r="A20" s="61" t="s">
        <v>54</v>
      </c>
      <c r="B20" s="46">
        <v>68464</v>
      </c>
      <c r="C20" s="183">
        <f>'PC OWNER_FUEL'!C20+'PC OWNER_FUEL'!C65</f>
        <v>98510</v>
      </c>
      <c r="D20" s="205">
        <f t="shared" si="0"/>
        <v>43.88583781257303</v>
      </c>
      <c r="E20" s="45">
        <f>'PC OWNER_FUEL'!E20+'PC OWNER_FUEL'!E65</f>
        <v>4997</v>
      </c>
      <c r="F20" s="45">
        <f>'PC OWNER_FUEL'!F20+'PC OWNER_FUEL'!F65</f>
        <v>6235</v>
      </c>
      <c r="G20" s="45">
        <f>'PC OWNER_FUEL'!G20+'PC OWNER_FUEL'!G65</f>
        <v>7889</v>
      </c>
      <c r="H20" s="45">
        <f>'PC OWNER_FUEL'!H20+'PC OWNER_FUEL'!H65</f>
        <v>8057</v>
      </c>
      <c r="I20" s="45">
        <f>'PC OWNER_FUEL'!I20+'PC OWNER_FUEL'!I65</f>
        <v>9000</v>
      </c>
      <c r="J20" s="45">
        <f>'PC OWNER_FUEL'!J20+'PC OWNER_FUEL'!J65</f>
        <v>9697</v>
      </c>
      <c r="K20" s="45">
        <f>'PC OWNER_FUEL'!K20+'PC OWNER_FUEL'!K65</f>
        <v>8992</v>
      </c>
      <c r="L20" s="45">
        <f>'PC OWNER_FUEL'!L20+'PC OWNER_FUEL'!L65</f>
        <v>4840</v>
      </c>
      <c r="M20" s="45">
        <f>'PC OWNER_FUEL'!M20+'PC OWNER_FUEL'!M65</f>
        <v>10871</v>
      </c>
      <c r="N20" s="45">
        <f>'PC OWNER_FUEL'!N20+'PC OWNER_FUEL'!N65</f>
        <v>9396</v>
      </c>
      <c r="O20" s="45">
        <f>'PC OWNER_FUEL'!O20+'PC OWNER_FUEL'!O65</f>
        <v>8672</v>
      </c>
      <c r="P20" s="45">
        <f>'PC OWNER_FUEL'!P20+'PC OWNER_FUEL'!P65</f>
        <v>9864</v>
      </c>
      <c r="Q20" s="45">
        <f>'PC OWNER_FUEL'!Q20+'PC OWNER_FUEL'!Q65</f>
        <v>11670</v>
      </c>
      <c r="R20" s="45">
        <f>'PC OWNER_FUEL'!R20+'PC OWNER_FUEL'!R65</f>
        <v>12672</v>
      </c>
      <c r="S20" s="45">
        <f>'PC OWNER_FUEL'!S20+'PC OWNER_FUEL'!S65</f>
        <v>15745</v>
      </c>
      <c r="T20" s="45">
        <f>'PC OWNER_FUEL'!T20+'PC OWNER_FUEL'!T65</f>
        <v>13480</v>
      </c>
      <c r="U20" s="45">
        <f>'PC OWNER_FUEL'!U20+'PC OWNER_FUEL'!U65</f>
        <v>15337</v>
      </c>
      <c r="V20" s="268">
        <f>'PC OWNER_FUEL'!V20+'PC OWNER_FUEL'!V65</f>
        <v>15669</v>
      </c>
      <c r="W20" s="268">
        <f>'PC OWNER_FUEL'!W20+'PC OWNER_FUEL'!W65</f>
        <v>13009</v>
      </c>
      <c r="X20" s="268">
        <f>'PC OWNER_FUEL'!X20+'PC OWNER_FUEL'!X65</f>
        <v>8430</v>
      </c>
      <c r="Y20" s="45">
        <f>'PC OWNER_FUEL'!Y20+'PC OWNER_FUEL'!Y65</f>
        <v>0</v>
      </c>
      <c r="Z20" s="45">
        <f>'PC OWNER_FUEL'!Z20+'PC OWNER_FUEL'!Z65</f>
        <v>0</v>
      </c>
      <c r="AA20" s="45">
        <f>'PC OWNER_FUEL'!AA20+'PC OWNER_FUEL'!AA65</f>
        <v>0</v>
      </c>
      <c r="AB20" s="45">
        <f>'PC OWNER_FUEL'!AB20+'PC OWNER_FUEL'!AB65</f>
        <v>0</v>
      </c>
      <c r="AC20" s="167">
        <f t="shared" si="1"/>
        <v>59707</v>
      </c>
      <c r="AD20" s="177">
        <f t="shared" si="2"/>
        <v>106012</v>
      </c>
      <c r="AE20" s="179">
        <f t="shared" si="3"/>
        <v>0.74173553719008267</v>
      </c>
      <c r="AF20" s="142">
        <f t="shared" si="4"/>
        <v>0.77553720669268256</v>
      </c>
    </row>
    <row r="21" spans="1:32" ht="15.6" thickBot="1" x14ac:dyDescent="0.4">
      <c r="A21" s="185" t="s">
        <v>47</v>
      </c>
      <c r="B21" s="44">
        <v>2</v>
      </c>
      <c r="C21" s="182">
        <f>'PC OWNER_FUEL'!C21+'PC OWNER_FUEL'!C66</f>
        <v>1</v>
      </c>
      <c r="D21" s="203">
        <f t="shared" si="0"/>
        <v>-50</v>
      </c>
      <c r="E21" s="43">
        <f>'PC OWNER_FUEL'!E21+'PC OWNER_FUEL'!E66</f>
        <v>0</v>
      </c>
      <c r="F21" s="43">
        <f>'PC OWNER_FUEL'!F21+'PC OWNER_FUEL'!F66</f>
        <v>0</v>
      </c>
      <c r="G21" s="43">
        <f>'PC OWNER_FUEL'!G21+'PC OWNER_FUEL'!G66</f>
        <v>0</v>
      </c>
      <c r="H21" s="43">
        <f>'PC OWNER_FUEL'!H21+'PC OWNER_FUEL'!H66</f>
        <v>0</v>
      </c>
      <c r="I21" s="43">
        <f>'PC OWNER_FUEL'!I21+'PC OWNER_FUEL'!I66</f>
        <v>1</v>
      </c>
      <c r="J21" s="43">
        <f>'PC OWNER_FUEL'!J21+'PC OWNER_FUEL'!J66</f>
        <v>0</v>
      </c>
      <c r="K21" s="43">
        <f>'PC OWNER_FUEL'!K21+'PC OWNER_FUEL'!K66</f>
        <v>0</v>
      </c>
      <c r="L21" s="43">
        <f>'PC OWNER_FUEL'!L21+'PC OWNER_FUEL'!L66</f>
        <v>0</v>
      </c>
      <c r="M21" s="43">
        <f>'PC OWNER_FUEL'!M21+'PC OWNER_FUEL'!M66</f>
        <v>0</v>
      </c>
      <c r="N21" s="43">
        <f>'PC OWNER_FUEL'!N21+'PC OWNER_FUEL'!N66</f>
        <v>0</v>
      </c>
      <c r="O21" s="43">
        <f>'PC OWNER_FUEL'!O21+'PC OWNER_FUEL'!O66</f>
        <v>0</v>
      </c>
      <c r="P21" s="43">
        <f>'PC OWNER_FUEL'!P21+'PC OWNER_FUEL'!P66</f>
        <v>0</v>
      </c>
      <c r="Q21" s="43">
        <f>'PC OWNER_FUEL'!Q21+'PC OWNER_FUEL'!Q66</f>
        <v>1</v>
      </c>
      <c r="R21" s="43">
        <f>'PC OWNER_FUEL'!R21+'PC OWNER_FUEL'!R66</f>
        <v>0</v>
      </c>
      <c r="S21" s="43">
        <f>'PC OWNER_FUEL'!S21+'PC OWNER_FUEL'!S66</f>
        <v>0</v>
      </c>
      <c r="T21" s="43">
        <f>'PC OWNER_FUEL'!T21+'PC OWNER_FUEL'!T66</f>
        <v>0</v>
      </c>
      <c r="U21" s="43">
        <f>'PC OWNER_FUEL'!U21+'PC OWNER_FUEL'!U66</f>
        <v>0</v>
      </c>
      <c r="V21" s="263">
        <f>'PC OWNER_FUEL'!V21+'PC OWNER_FUEL'!V66</f>
        <v>0</v>
      </c>
      <c r="W21" s="263">
        <f>'PC OWNER_FUEL'!W21+'PC OWNER_FUEL'!W66</f>
        <v>0</v>
      </c>
      <c r="X21" s="263">
        <f>'PC OWNER_FUEL'!X21+'PC OWNER_FUEL'!X66</f>
        <v>0</v>
      </c>
      <c r="Y21" s="43">
        <f>'PC OWNER_FUEL'!Y21+'PC OWNER_FUEL'!Y66</f>
        <v>0</v>
      </c>
      <c r="Z21" s="43">
        <f>'PC OWNER_FUEL'!Z21+'PC OWNER_FUEL'!Z66</f>
        <v>0</v>
      </c>
      <c r="AA21" s="43">
        <f>'PC OWNER_FUEL'!AA21+'PC OWNER_FUEL'!AA66</f>
        <v>0</v>
      </c>
      <c r="AB21" s="43">
        <f>'PC OWNER_FUEL'!AB21+'PC OWNER_FUEL'!AB66</f>
        <v>0</v>
      </c>
      <c r="AC21" s="167">
        <f t="shared" si="1"/>
        <v>1</v>
      </c>
      <c r="AD21" s="177">
        <f t="shared" si="2"/>
        <v>1</v>
      </c>
      <c r="AE21" s="283" t="s">
        <v>46</v>
      </c>
      <c r="AF21" s="284" t="s">
        <v>46</v>
      </c>
    </row>
    <row r="22" spans="1:32" ht="15.6" thickBot="1" x14ac:dyDescent="0.4">
      <c r="A22" s="53" t="s">
        <v>4</v>
      </c>
      <c r="B22" s="48">
        <v>1567151</v>
      </c>
      <c r="C22" s="184">
        <f>'PC OWNER_FUEL'!C22+'PC OWNER_FUEL'!C67</f>
        <v>1524656</v>
      </c>
      <c r="D22" s="16">
        <f t="shared" si="0"/>
        <v>-2.7116085176221052</v>
      </c>
      <c r="E22" s="47">
        <f>'PC OWNER_FUEL'!E22+'PC OWNER_FUEL'!E67</f>
        <v>133641</v>
      </c>
      <c r="F22" s="47">
        <f>'PC OWNER_FUEL'!F22+'PC OWNER_FUEL'!F67</f>
        <v>137922</v>
      </c>
      <c r="G22" s="47">
        <f>'PC OWNER_FUEL'!G22+'PC OWNER_FUEL'!G67</f>
        <v>172229</v>
      </c>
      <c r="H22" s="47">
        <f>'PC OWNER_FUEL'!H22+'PC OWNER_FUEL'!H67</f>
        <v>139060</v>
      </c>
      <c r="I22" s="47">
        <f>'PC OWNER_FUEL'!I22+'PC OWNER_FUEL'!I67</f>
        <v>139400</v>
      </c>
      <c r="J22" s="47">
        <f>'PC OWNER_FUEL'!J22+'PC OWNER_FUEL'!J67</f>
        <v>132371</v>
      </c>
      <c r="K22" s="47">
        <f>'PC OWNER_FUEL'!K22+'PC OWNER_FUEL'!K67</f>
        <v>118514</v>
      </c>
      <c r="L22" s="47">
        <f>'PC OWNER_FUEL'!L22+'PC OWNER_FUEL'!L67</f>
        <v>67279</v>
      </c>
      <c r="M22" s="47">
        <f>'PC OWNER_FUEL'!M22+'PC OWNER_FUEL'!M67</f>
        <v>126738</v>
      </c>
      <c r="N22" s="47">
        <f>'PC OWNER_FUEL'!N22+'PC OWNER_FUEL'!N67</f>
        <v>125394</v>
      </c>
      <c r="O22" s="47">
        <f>'PC OWNER_FUEL'!O22+'PC OWNER_FUEL'!O67</f>
        <v>124016</v>
      </c>
      <c r="P22" s="398">
        <f>'PC OWNER_FUEL'!P22+'PC OWNER_FUEL'!P67</f>
        <v>108092</v>
      </c>
      <c r="Q22" s="47">
        <f>'PC OWNER_FUEL'!Q22+'PC OWNER_FUEL'!Q67</f>
        <v>141976</v>
      </c>
      <c r="R22" s="47">
        <f>'PC OWNER_FUEL'!R22+'PC OWNER_FUEL'!R67</f>
        <v>157327</v>
      </c>
      <c r="S22" s="47">
        <f>'PC OWNER_FUEL'!S22+'PC OWNER_FUEL'!S67</f>
        <v>185153</v>
      </c>
      <c r="T22" s="47">
        <f>'PC OWNER_FUEL'!T22+'PC OWNER_FUEL'!T67</f>
        <v>155178</v>
      </c>
      <c r="U22" s="47">
        <f>'PC OWNER_FUEL'!U22+'PC OWNER_FUEL'!U67</f>
        <v>150052</v>
      </c>
      <c r="V22" s="273">
        <f>'PC OWNER_FUEL'!V22+'PC OWNER_FUEL'!V67</f>
        <v>146505</v>
      </c>
      <c r="W22" s="273">
        <f>'PC OWNER_FUEL'!W22+'PC OWNER_FUEL'!W67</f>
        <v>123157</v>
      </c>
      <c r="X22" s="273">
        <f>'PC OWNER_FUEL'!X22+'PC OWNER_FUEL'!X67</f>
        <v>69420</v>
      </c>
      <c r="Y22" s="47">
        <f>'PC OWNER_FUEL'!Y22+'PC OWNER_FUEL'!Y67</f>
        <v>0</v>
      </c>
      <c r="Z22" s="47">
        <f>'PC OWNER_FUEL'!Z22+'PC OWNER_FUEL'!Z67</f>
        <v>0</v>
      </c>
      <c r="AA22" s="47">
        <f>'PC OWNER_FUEL'!AA22+'PC OWNER_FUEL'!AA67</f>
        <v>0</v>
      </c>
      <c r="AB22" s="47">
        <f>'PC OWNER_FUEL'!AB22+'PC OWNER_FUEL'!AB67</f>
        <v>0</v>
      </c>
      <c r="AC22" s="167">
        <f>SUM(E22:L22)</f>
        <v>1040416</v>
      </c>
      <c r="AD22" s="177">
        <f>SUM(Q22:AB22)</f>
        <v>1128768</v>
      </c>
      <c r="AE22" s="179">
        <f t="shared" si="3"/>
        <v>3.1822708423133506E-2</v>
      </c>
      <c r="AF22" s="142">
        <f t="shared" si="4"/>
        <v>8.4919878202565122E-2</v>
      </c>
    </row>
    <row r="23" spans="1:32" ht="15.6" thickBot="1" x14ac:dyDescent="0.4">
      <c r="A23" s="42"/>
      <c r="B23" s="188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275"/>
      <c r="W23" s="275"/>
      <c r="X23" s="275"/>
      <c r="Y23" s="42"/>
      <c r="Z23" s="42"/>
      <c r="AA23" s="42"/>
      <c r="AB23" s="42"/>
      <c r="AC23" s="42"/>
      <c r="AD23" s="42"/>
      <c r="AE23" s="111"/>
      <c r="AF23" s="42"/>
    </row>
    <row r="24" spans="1:32" ht="15.6" thickBot="1" x14ac:dyDescent="0.4">
      <c r="A24" s="24" t="s">
        <v>39</v>
      </c>
      <c r="B24" s="346">
        <f>'PC OWNER_FUEL'!B24+'PC OWNER_FUEL'!B69</f>
        <v>887664</v>
      </c>
      <c r="C24" s="348">
        <f>'PC OWNER_FUEL'!C24+'PC OWNER_FUEL'!C69</f>
        <v>1005336</v>
      </c>
      <c r="D24" s="347">
        <f>(C24-B24)/B24*100</f>
        <v>13.256367274103715</v>
      </c>
      <c r="E24" s="25">
        <f>'PC OWNER_FUEL'!E24+'PC OWNER_FUEL'!E69</f>
        <v>85088</v>
      </c>
      <c r="F24" s="25">
        <f>'PC OWNER_FUEL'!F24+'PC OWNER_FUEL'!F69</f>
        <v>88110</v>
      </c>
      <c r="G24" s="25">
        <f>'PC OWNER_FUEL'!G24+'PC OWNER_FUEL'!G69</f>
        <v>108109</v>
      </c>
      <c r="H24" s="25">
        <f>'PC OWNER_FUEL'!H24+'PC OWNER_FUEL'!H69</f>
        <v>86755</v>
      </c>
      <c r="I24" s="25">
        <f>'PC OWNER_FUEL'!I24+'PC OWNER_FUEL'!I69</f>
        <v>89098</v>
      </c>
      <c r="J24" s="25">
        <f>'PC OWNER_FUEL'!J24+'PC OWNER_FUEL'!J69</f>
        <v>87346</v>
      </c>
      <c r="K24" s="25">
        <f>'PC OWNER_FUEL'!K24+'PC OWNER_FUEL'!K69</f>
        <v>79471</v>
      </c>
      <c r="L24" s="25">
        <f>'PC OWNER_FUEL'!L24+'PC OWNER_FUEL'!L69</f>
        <v>45021</v>
      </c>
      <c r="M24" s="25">
        <f>'PC OWNER_FUEL'!M24+'PC OWNER_FUEL'!M69</f>
        <v>86825</v>
      </c>
      <c r="N24" s="25">
        <f>'PC OWNER_FUEL'!N24+'PC OWNER_FUEL'!N69</f>
        <v>84774</v>
      </c>
      <c r="O24" s="25">
        <f>'PC OWNER_FUEL'!O24+'PC OWNER_FUEL'!O69</f>
        <v>87543</v>
      </c>
      <c r="P24" s="25">
        <f>'PC OWNER_FUEL'!P24+'PC OWNER_FUEL'!P69</f>
        <v>77196</v>
      </c>
      <c r="Q24" s="25">
        <f>'PC OWNER_FUEL'!Q24+'PC OWNER_FUEL'!Q69</f>
        <v>104603</v>
      </c>
      <c r="R24" s="25">
        <f>'PC OWNER_FUEL'!R24+'PC OWNER_FUEL'!R69</f>
        <v>114776</v>
      </c>
      <c r="S24" s="25">
        <f>'PC OWNER_FUEL'!S24+'PC OWNER_FUEL'!S69</f>
        <v>135044</v>
      </c>
      <c r="T24" s="25">
        <f>'PC OWNER_FUEL'!T24+'PC OWNER_FUEL'!T69</f>
        <v>112299</v>
      </c>
      <c r="U24" s="25">
        <f>'PC OWNER_FUEL'!U24+'PC OWNER_FUEL'!U69</f>
        <v>109183</v>
      </c>
      <c r="V24" s="274">
        <f>'PC OWNER_FUEL'!V24+'PC OWNER_FUEL'!V69</f>
        <v>110381</v>
      </c>
      <c r="W24" s="274">
        <f>'PC OWNER_FUEL'!W24+'PC OWNER_FUEL'!W69</f>
        <v>91476</v>
      </c>
      <c r="X24" s="274">
        <f>'PC OWNER_FUEL'!X24+'PC OWNER_FUEL'!X69</f>
        <v>51344</v>
      </c>
      <c r="Y24" s="25">
        <f>'PC OWNER_FUEL'!Y24+'PC OWNER_FUEL'!Y69</f>
        <v>0</v>
      </c>
      <c r="Z24" s="25">
        <f>'PC OWNER_FUEL'!Z24+'PC OWNER_FUEL'!Z69</f>
        <v>0</v>
      </c>
      <c r="AA24" s="25">
        <f>'PC OWNER_FUEL'!AA24+'PC OWNER_FUEL'!AA69</f>
        <v>0</v>
      </c>
      <c r="AB24" s="25">
        <f>'PC OWNER_FUEL'!AB24+'PC OWNER_FUEL'!AB69</f>
        <v>0</v>
      </c>
      <c r="AC24" s="167">
        <f>SUM(E24:L24)</f>
        <v>668998</v>
      </c>
      <c r="AD24" s="177">
        <f>SUM(Q24:AB24)</f>
        <v>829106</v>
      </c>
      <c r="AE24" s="179">
        <f>X24/L24-1</f>
        <v>0.14044556984518342</v>
      </c>
      <c r="AF24" s="142">
        <f>(AD24-AC24)/AC24</f>
        <v>0.23932508019455961</v>
      </c>
    </row>
    <row r="25" spans="1:32" x14ac:dyDescent="0.3">
      <c r="A25" s="143"/>
      <c r="B25" s="144"/>
      <c r="C25" s="144"/>
      <c r="D25" s="145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301"/>
      <c r="W25" s="301"/>
      <c r="X25" s="301"/>
      <c r="Y25" s="146"/>
      <c r="Z25" s="146"/>
      <c r="AA25" s="146"/>
      <c r="AB25" s="146"/>
      <c r="AC25" s="144"/>
      <c r="AD25" s="144"/>
      <c r="AE25" s="147"/>
      <c r="AF25" s="148"/>
    </row>
    <row r="26" spans="1:32" ht="15" thickBo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300"/>
      <c r="W26" s="300"/>
      <c r="X26" s="300"/>
      <c r="Y26" s="7"/>
      <c r="Z26" s="7"/>
      <c r="AA26" s="7"/>
      <c r="AB26" s="7"/>
      <c r="AC26" s="7"/>
      <c r="AD26" s="7"/>
      <c r="AE26" s="110"/>
      <c r="AF26" s="7"/>
    </row>
    <row r="27" spans="1:32" ht="29.4" thickBot="1" x14ac:dyDescent="0.35">
      <c r="A27" s="90" t="s">
        <v>45</v>
      </c>
      <c r="B27" s="56" t="str">
        <f>B7</f>
        <v>TOTALE 2024</v>
      </c>
      <c r="C27" s="10" t="str">
        <f>C7</f>
        <v>TOTALE 2025</v>
      </c>
      <c r="D27" s="7"/>
      <c r="E27" s="92" t="str">
        <f t="shared" ref="E27:AD27" si="5">E7</f>
        <v>2025-01</v>
      </c>
      <c r="F27" s="27" t="str">
        <f t="shared" si="5"/>
        <v>2025-02</v>
      </c>
      <c r="G27" s="27" t="str">
        <f t="shared" si="5"/>
        <v>2025-03</v>
      </c>
      <c r="H27" s="27" t="str">
        <f t="shared" si="5"/>
        <v>2025-04</v>
      </c>
      <c r="I27" s="27" t="str">
        <f t="shared" si="5"/>
        <v>2025-05</v>
      </c>
      <c r="J27" s="27" t="str">
        <f t="shared" si="5"/>
        <v>2025-06</v>
      </c>
      <c r="K27" s="27" t="str">
        <f t="shared" si="5"/>
        <v>2025-07</v>
      </c>
      <c r="L27" s="27" t="str">
        <f t="shared" si="5"/>
        <v>2025-08</v>
      </c>
      <c r="M27" s="27" t="str">
        <f t="shared" si="5"/>
        <v>2025-09</v>
      </c>
      <c r="N27" s="27" t="str">
        <f t="shared" si="5"/>
        <v>2025-10</v>
      </c>
      <c r="O27" s="27" t="str">
        <f t="shared" si="5"/>
        <v>2025-11</v>
      </c>
      <c r="P27" s="27" t="str">
        <f t="shared" si="5"/>
        <v>2025-12</v>
      </c>
      <c r="Q27" s="27" t="str">
        <f t="shared" si="5"/>
        <v>2026-01</v>
      </c>
      <c r="R27" s="27" t="str">
        <f t="shared" si="5"/>
        <v>2026-02</v>
      </c>
      <c r="S27" s="27" t="str">
        <f t="shared" si="5"/>
        <v>2026-03</v>
      </c>
      <c r="T27" s="27" t="str">
        <f t="shared" si="5"/>
        <v>2026-04</v>
      </c>
      <c r="U27" s="27" t="str">
        <f t="shared" si="5"/>
        <v>2026-05</v>
      </c>
      <c r="V27" s="280" t="str">
        <f t="shared" si="5"/>
        <v>2026-06</v>
      </c>
      <c r="W27" s="280" t="str">
        <f t="shared" si="5"/>
        <v>2026-07</v>
      </c>
      <c r="X27" s="280" t="str">
        <f t="shared" si="5"/>
        <v>2026-08</v>
      </c>
      <c r="Y27" s="27" t="str">
        <f t="shared" si="5"/>
        <v>2026-09</v>
      </c>
      <c r="Z27" s="27" t="str">
        <f t="shared" si="5"/>
        <v>2026-10</v>
      </c>
      <c r="AA27" s="27" t="str">
        <f t="shared" si="5"/>
        <v>2026-11</v>
      </c>
      <c r="AB27" s="27" t="str">
        <f t="shared" si="5"/>
        <v>2026-12</v>
      </c>
      <c r="AC27" s="99" t="str">
        <f t="shared" si="5"/>
        <v>Gen-ago 2025</v>
      </c>
      <c r="AD27" s="151" t="str">
        <f t="shared" si="5"/>
        <v>Gen-ago 2026</v>
      </c>
      <c r="AE27" s="7"/>
      <c r="AF27" s="7"/>
    </row>
    <row r="28" spans="1:32" ht="15" x14ac:dyDescent="0.35">
      <c r="A28" s="55" t="s">
        <v>3</v>
      </c>
      <c r="B28" s="114">
        <f>B8/B$22*100</f>
        <v>28.551875345770767</v>
      </c>
      <c r="C28" s="137">
        <f>C8/C$22*100</f>
        <v>24.401504339339496</v>
      </c>
      <c r="D28" s="7"/>
      <c r="E28" s="136">
        <f t="shared" ref="E28:AD28" si="6">E8/E$22*100</f>
        <v>26.759003599194859</v>
      </c>
      <c r="F28" s="121">
        <f t="shared" si="6"/>
        <v>26.218442307971173</v>
      </c>
      <c r="G28" s="121">
        <f t="shared" si="6"/>
        <v>26.721399996516265</v>
      </c>
      <c r="H28" s="121">
        <f t="shared" si="6"/>
        <v>27.314109017690207</v>
      </c>
      <c r="I28" s="121">
        <f t="shared" si="6"/>
        <v>25.790530846484938</v>
      </c>
      <c r="J28" s="121">
        <f t="shared" si="6"/>
        <v>23.696277885639606</v>
      </c>
      <c r="K28" s="121">
        <f t="shared" si="6"/>
        <v>23.209916128052381</v>
      </c>
      <c r="L28" s="121">
        <f t="shared" si="6"/>
        <v>24.725397226474829</v>
      </c>
      <c r="M28" s="121">
        <f t="shared" si="6"/>
        <v>22.597800186210922</v>
      </c>
      <c r="N28" s="121">
        <f t="shared" si="6"/>
        <v>23.061709491682215</v>
      </c>
      <c r="O28" s="121">
        <f t="shared" si="6"/>
        <v>21.070668300864405</v>
      </c>
      <c r="P28" s="122">
        <f t="shared" si="6"/>
        <v>19.392739518188211</v>
      </c>
      <c r="Q28" s="121">
        <f t="shared" si="6"/>
        <v>18.766552093311546</v>
      </c>
      <c r="R28" s="121">
        <f t="shared" si="6"/>
        <v>20.305478398494856</v>
      </c>
      <c r="S28" s="121">
        <f t="shared" si="6"/>
        <v>20.240557808947194</v>
      </c>
      <c r="T28" s="121">
        <f t="shared" si="6"/>
        <v>20.463596643854153</v>
      </c>
      <c r="U28" s="121">
        <f t="shared" si="6"/>
        <v>20.504225201929998</v>
      </c>
      <c r="V28" s="286">
        <f t="shared" si="6"/>
        <v>18.120883246305585</v>
      </c>
      <c r="W28" s="286">
        <f t="shared" si="6"/>
        <v>19.173899981324652</v>
      </c>
      <c r="X28" s="286">
        <f t="shared" si="6"/>
        <v>20.247767214059348</v>
      </c>
      <c r="Y28" s="121" t="e">
        <f t="shared" si="6"/>
        <v>#DIV/0!</v>
      </c>
      <c r="Z28" s="121" t="e">
        <f t="shared" si="6"/>
        <v>#DIV/0!</v>
      </c>
      <c r="AA28" s="121" t="e">
        <f t="shared" si="6"/>
        <v>#DIV/0!</v>
      </c>
      <c r="AB28" s="121" t="e">
        <f t="shared" si="6"/>
        <v>#DIV/0!</v>
      </c>
      <c r="AC28" s="114">
        <f t="shared" si="6"/>
        <v>25.700104573555194</v>
      </c>
      <c r="AD28" s="137">
        <f t="shared" si="6"/>
        <v>19.738865736803309</v>
      </c>
      <c r="AE28" s="7"/>
      <c r="AF28" s="7"/>
    </row>
    <row r="29" spans="1:32" ht="15" x14ac:dyDescent="0.35">
      <c r="A29" s="54" t="s">
        <v>2</v>
      </c>
      <c r="B29" s="114">
        <f t="shared" ref="B29:C29" si="7">B9/B$22*100</f>
        <v>17.475406007461949</v>
      </c>
      <c r="C29" s="137">
        <f t="shared" si="7"/>
        <v>9.6599495230399519</v>
      </c>
      <c r="D29" s="7"/>
      <c r="E29" s="136">
        <f t="shared" ref="E29:AD29" si="8">E9/E$22*100</f>
        <v>9.5719128111881844</v>
      </c>
      <c r="F29" s="121">
        <f t="shared" si="8"/>
        <v>9.8976232943257791</v>
      </c>
      <c r="G29" s="121">
        <f t="shared" si="8"/>
        <v>10.508102584349906</v>
      </c>
      <c r="H29" s="121">
        <f t="shared" si="8"/>
        <v>10.299151445419245</v>
      </c>
      <c r="I29" s="121">
        <f t="shared" si="8"/>
        <v>10.294117647058822</v>
      </c>
      <c r="J29" s="121">
        <f t="shared" si="8"/>
        <v>10.317969948100416</v>
      </c>
      <c r="K29" s="121">
        <f t="shared" si="8"/>
        <v>9.7338711038358348</v>
      </c>
      <c r="L29" s="121">
        <f t="shared" si="8"/>
        <v>8.3577342112694897</v>
      </c>
      <c r="M29" s="121">
        <f t="shared" si="8"/>
        <v>8.8947277059761074</v>
      </c>
      <c r="N29" s="121">
        <f t="shared" si="8"/>
        <v>9.3321849530280545</v>
      </c>
      <c r="O29" s="121">
        <f t="shared" si="8"/>
        <v>8.3392465488324081</v>
      </c>
      <c r="P29" s="122">
        <f t="shared" si="8"/>
        <v>9.1903193575842792</v>
      </c>
      <c r="Q29" s="121">
        <f t="shared" si="8"/>
        <v>7.5569110272158682</v>
      </c>
      <c r="R29" s="121">
        <f t="shared" si="8"/>
        <v>6.740737444939521</v>
      </c>
      <c r="S29" s="121">
        <f t="shared" si="8"/>
        <v>6.8230058384147165</v>
      </c>
      <c r="T29" s="121">
        <f t="shared" si="8"/>
        <v>7.16854193249043</v>
      </c>
      <c r="U29" s="121">
        <f t="shared" si="8"/>
        <v>6.7323327912990161</v>
      </c>
      <c r="V29" s="286">
        <f t="shared" si="8"/>
        <v>6.5362956895669093</v>
      </c>
      <c r="W29" s="286">
        <f t="shared" si="8"/>
        <v>6.5501757918754109</v>
      </c>
      <c r="X29" s="286">
        <f t="shared" si="8"/>
        <v>5.7908383751080379</v>
      </c>
      <c r="Y29" s="121" t="e">
        <f t="shared" si="8"/>
        <v>#DIV/0!</v>
      </c>
      <c r="Z29" s="121" t="e">
        <f t="shared" si="8"/>
        <v>#DIV/0!</v>
      </c>
      <c r="AA29" s="121" t="e">
        <f t="shared" si="8"/>
        <v>#DIV/0!</v>
      </c>
      <c r="AB29" s="121" t="e">
        <f t="shared" si="8"/>
        <v>#DIV/0!</v>
      </c>
      <c r="AC29" s="114">
        <f t="shared" si="8"/>
        <v>9.9988850613600722</v>
      </c>
      <c r="AD29" s="137">
        <f t="shared" si="8"/>
        <v>6.8088393717752451</v>
      </c>
      <c r="AE29" s="7"/>
      <c r="AF29" s="7"/>
    </row>
    <row r="30" spans="1:32" ht="15" x14ac:dyDescent="0.35">
      <c r="A30" s="55" t="s">
        <v>74</v>
      </c>
      <c r="B30" s="114">
        <f t="shared" ref="B30:C30" si="9">B10/B$22*100</f>
        <v>2.1057319939176253E-3</v>
      </c>
      <c r="C30" s="137">
        <f t="shared" si="9"/>
        <v>8.9200449150496908E-3</v>
      </c>
      <c r="D30" s="7"/>
      <c r="E30" s="136">
        <f t="shared" ref="E30:AD30" si="10">E10/E$22*100</f>
        <v>2.4693020854378522E-2</v>
      </c>
      <c r="F30" s="121">
        <f t="shared" si="10"/>
        <v>2.5376662171372227E-2</v>
      </c>
      <c r="G30" s="121">
        <f t="shared" si="10"/>
        <v>5.8062231099292221E-3</v>
      </c>
      <c r="H30" s="121">
        <f t="shared" si="10"/>
        <v>4.3146843089313961E-3</v>
      </c>
      <c r="I30" s="121">
        <f t="shared" si="10"/>
        <v>5.021520803443329E-3</v>
      </c>
      <c r="J30" s="121">
        <f t="shared" si="10"/>
        <v>5.2881673478329845E-3</v>
      </c>
      <c r="K30" s="121">
        <f t="shared" si="10"/>
        <v>4.2189108459760021E-3</v>
      </c>
      <c r="L30" s="121">
        <f t="shared" si="10"/>
        <v>4.4590436837646224E-3</v>
      </c>
      <c r="M30" s="121">
        <f t="shared" si="10"/>
        <v>6.3122346888857331E-3</v>
      </c>
      <c r="N30" s="121">
        <f t="shared" si="10"/>
        <v>6.3798905848764693E-3</v>
      </c>
      <c r="O30" s="121">
        <f t="shared" si="10"/>
        <v>4.8380854083344086E-3</v>
      </c>
      <c r="P30" s="122">
        <f t="shared" si="10"/>
        <v>7.4011027643118826E-3</v>
      </c>
      <c r="Q30" s="121">
        <f t="shared" si="10"/>
        <v>2.8173775849439338E-3</v>
      </c>
      <c r="R30" s="121">
        <f t="shared" si="10"/>
        <v>3.813712840135514E-3</v>
      </c>
      <c r="S30" s="121">
        <f t="shared" si="10"/>
        <v>1.6202816049429392E-3</v>
      </c>
      <c r="T30" s="121">
        <f t="shared" si="10"/>
        <v>1.2888424905592288E-3</v>
      </c>
      <c r="U30" s="121">
        <f t="shared" si="10"/>
        <v>0</v>
      </c>
      <c r="V30" s="286">
        <f t="shared" si="10"/>
        <v>0</v>
      </c>
      <c r="W30" s="286">
        <f t="shared" si="10"/>
        <v>8.1197171090559197E-4</v>
      </c>
      <c r="X30" s="286">
        <f t="shared" si="10"/>
        <v>0</v>
      </c>
      <c r="Y30" s="121" t="e">
        <f t="shared" si="10"/>
        <v>#DIV/0!</v>
      </c>
      <c r="Z30" s="121" t="e">
        <f t="shared" si="10"/>
        <v>#DIV/0!</v>
      </c>
      <c r="AA30" s="121" t="e">
        <f t="shared" si="10"/>
        <v>#DIV/0!</v>
      </c>
      <c r="AB30" s="121" t="e">
        <f t="shared" si="10"/>
        <v>#DIV/0!</v>
      </c>
      <c r="AC30" s="114">
        <f t="shared" si="10"/>
        <v>1.0188232399347952E-2</v>
      </c>
      <c r="AD30" s="137">
        <f t="shared" si="10"/>
        <v>1.4174746272041731E-3</v>
      </c>
      <c r="AE30" s="7"/>
      <c r="AF30" s="7"/>
    </row>
    <row r="31" spans="1:32" ht="15" x14ac:dyDescent="0.35">
      <c r="A31" s="55" t="s">
        <v>50</v>
      </c>
      <c r="B31" s="114">
        <f t="shared" ref="B31:C31" si="11">B11/B$22*100</f>
        <v>9.2308271506702297</v>
      </c>
      <c r="C31" s="137">
        <f t="shared" si="11"/>
        <v>9.2163740542128849</v>
      </c>
      <c r="D31" s="7"/>
      <c r="E31" s="136">
        <f t="shared" ref="E31:AD31" si="12">E11/E$22*100</f>
        <v>10.345627464625377</v>
      </c>
      <c r="F31" s="121">
        <f t="shared" si="12"/>
        <v>10.039007554994853</v>
      </c>
      <c r="G31" s="121">
        <f t="shared" si="12"/>
        <v>7.7182123800289144</v>
      </c>
      <c r="H31" s="121">
        <f t="shared" si="12"/>
        <v>7.9742557169567085</v>
      </c>
      <c r="I31" s="121">
        <f t="shared" si="12"/>
        <v>9.0566714490674318</v>
      </c>
      <c r="J31" s="121">
        <f t="shared" si="12"/>
        <v>9.5647838272733452</v>
      </c>
      <c r="K31" s="121">
        <f t="shared" si="12"/>
        <v>10.385270938454529</v>
      </c>
      <c r="L31" s="121">
        <f t="shared" si="12"/>
        <v>9.8782681074332253</v>
      </c>
      <c r="M31" s="121">
        <f t="shared" si="12"/>
        <v>9.2971326673925745</v>
      </c>
      <c r="N31" s="121">
        <f t="shared" si="12"/>
        <v>9.7476753273681354</v>
      </c>
      <c r="O31" s="121">
        <f t="shared" si="12"/>
        <v>8.8665978583408585</v>
      </c>
      <c r="P31" s="122">
        <f t="shared" si="12"/>
        <v>8.5316212115605214</v>
      </c>
      <c r="Q31" s="121">
        <f t="shared" si="12"/>
        <v>6.4348904040119459</v>
      </c>
      <c r="R31" s="121">
        <f t="shared" si="12"/>
        <v>4.9908788701240088</v>
      </c>
      <c r="S31" s="121">
        <f t="shared" si="12"/>
        <v>5.3388278882869846</v>
      </c>
      <c r="T31" s="121">
        <f t="shared" si="12"/>
        <v>6.0427380169869442</v>
      </c>
      <c r="U31" s="121">
        <f t="shared" si="12"/>
        <v>6.9315970463572629</v>
      </c>
      <c r="V31" s="286">
        <f t="shared" si="12"/>
        <v>8.6611378451247401</v>
      </c>
      <c r="W31" s="286">
        <f t="shared" si="12"/>
        <v>10.682299828673969</v>
      </c>
      <c r="X31" s="286">
        <f t="shared" si="12"/>
        <v>8.8648804379141453</v>
      </c>
      <c r="Y31" s="121" t="e">
        <f t="shared" si="12"/>
        <v>#DIV/0!</v>
      </c>
      <c r="Z31" s="121" t="e">
        <f t="shared" si="12"/>
        <v>#DIV/0!</v>
      </c>
      <c r="AA31" s="121" t="e">
        <f t="shared" si="12"/>
        <v>#DIV/0!</v>
      </c>
      <c r="AB31" s="121" t="e">
        <f t="shared" si="12"/>
        <v>#DIV/0!</v>
      </c>
      <c r="AC31" s="114">
        <f t="shared" si="12"/>
        <v>9.2553363270076581</v>
      </c>
      <c r="AD31" s="137">
        <f t="shared" si="12"/>
        <v>6.9677737143505132</v>
      </c>
      <c r="AE31" s="7"/>
      <c r="AF31" s="7"/>
    </row>
    <row r="32" spans="1:32" ht="15" x14ac:dyDescent="0.35">
      <c r="A32" s="60" t="s">
        <v>48</v>
      </c>
      <c r="B32" s="114">
        <f t="shared" ref="B32:C32" si="13">B12/B$22*100</f>
        <v>9.1097794660501759</v>
      </c>
      <c r="C32" s="137">
        <f t="shared" si="13"/>
        <v>9.2163740542128849</v>
      </c>
      <c r="D32" s="7"/>
      <c r="E32" s="136">
        <f t="shared" ref="E32:AD32" si="14">E12/E$22*100</f>
        <v>10.345627464625377</v>
      </c>
      <c r="F32" s="121">
        <f t="shared" si="14"/>
        <v>10.039007554994853</v>
      </c>
      <c r="G32" s="121">
        <f t="shared" si="14"/>
        <v>7.7182123800289144</v>
      </c>
      <c r="H32" s="121">
        <f t="shared" si="14"/>
        <v>7.9742557169567085</v>
      </c>
      <c r="I32" s="121">
        <f t="shared" si="14"/>
        <v>9.0566714490674318</v>
      </c>
      <c r="J32" s="121">
        <f t="shared" si="14"/>
        <v>9.5647838272733452</v>
      </c>
      <c r="K32" s="121">
        <f t="shared" si="14"/>
        <v>10.385270938454529</v>
      </c>
      <c r="L32" s="121">
        <f t="shared" si="14"/>
        <v>9.8782681074332253</v>
      </c>
      <c r="M32" s="121">
        <f t="shared" si="14"/>
        <v>9.2971326673925745</v>
      </c>
      <c r="N32" s="121">
        <f t="shared" si="14"/>
        <v>9.7476753273681354</v>
      </c>
      <c r="O32" s="121">
        <f t="shared" si="14"/>
        <v>8.8665978583408585</v>
      </c>
      <c r="P32" s="122">
        <f t="shared" si="14"/>
        <v>8.5316212115605214</v>
      </c>
      <c r="Q32" s="121">
        <f t="shared" si="14"/>
        <v>6.4348904040119459</v>
      </c>
      <c r="R32" s="121">
        <f t="shared" si="14"/>
        <v>4.9908788701240088</v>
      </c>
      <c r="S32" s="121">
        <f t="shared" si="14"/>
        <v>5.3388278882869846</v>
      </c>
      <c r="T32" s="121">
        <f t="shared" si="14"/>
        <v>6.0427380169869442</v>
      </c>
      <c r="U32" s="121">
        <f t="shared" si="14"/>
        <v>6.9315970463572629</v>
      </c>
      <c r="V32" s="286">
        <f t="shared" si="14"/>
        <v>8.6611378451247401</v>
      </c>
      <c r="W32" s="286">
        <f t="shared" si="14"/>
        <v>10.682299828673969</v>
      </c>
      <c r="X32" s="286">
        <f t="shared" si="14"/>
        <v>8.8648804379141453</v>
      </c>
      <c r="Y32" s="121" t="e">
        <f t="shared" si="14"/>
        <v>#DIV/0!</v>
      </c>
      <c r="Z32" s="121" t="e">
        <f t="shared" si="14"/>
        <v>#DIV/0!</v>
      </c>
      <c r="AA32" s="121" t="e">
        <f t="shared" si="14"/>
        <v>#DIV/0!</v>
      </c>
      <c r="AB32" s="121" t="e">
        <f t="shared" si="14"/>
        <v>#DIV/0!</v>
      </c>
      <c r="AC32" s="114">
        <f t="shared" si="14"/>
        <v>9.2553363270076581</v>
      </c>
      <c r="AD32" s="137">
        <f t="shared" si="14"/>
        <v>6.9677737143505132</v>
      </c>
      <c r="AE32" s="7"/>
      <c r="AF32" s="7"/>
    </row>
    <row r="33" spans="1:32" ht="15" x14ac:dyDescent="0.35">
      <c r="A33" s="61" t="s">
        <v>49</v>
      </c>
      <c r="B33" s="114">
        <f t="shared" ref="B33:C33" si="15">B13/B$22*100</f>
        <v>0.12104768462005257</v>
      </c>
      <c r="C33" s="137">
        <f t="shared" si="15"/>
        <v>0</v>
      </c>
      <c r="D33" s="7"/>
      <c r="E33" s="136">
        <f t="shared" ref="E33:AD33" si="16">E13/E$22*100</f>
        <v>0</v>
      </c>
      <c r="F33" s="121">
        <f t="shared" si="16"/>
        <v>0</v>
      </c>
      <c r="G33" s="121">
        <f t="shared" si="16"/>
        <v>0</v>
      </c>
      <c r="H33" s="121">
        <f t="shared" si="16"/>
        <v>0</v>
      </c>
      <c r="I33" s="121">
        <f t="shared" si="16"/>
        <v>0</v>
      </c>
      <c r="J33" s="121">
        <f t="shared" si="16"/>
        <v>0</v>
      </c>
      <c r="K33" s="121">
        <f t="shared" si="16"/>
        <v>0</v>
      </c>
      <c r="L33" s="121">
        <f t="shared" si="16"/>
        <v>0</v>
      </c>
      <c r="M33" s="121">
        <f t="shared" si="16"/>
        <v>0</v>
      </c>
      <c r="N33" s="121">
        <f t="shared" si="16"/>
        <v>0</v>
      </c>
      <c r="O33" s="121">
        <f t="shared" si="16"/>
        <v>0</v>
      </c>
      <c r="P33" s="122">
        <f t="shared" si="16"/>
        <v>0</v>
      </c>
      <c r="Q33" s="121">
        <f t="shared" si="16"/>
        <v>0</v>
      </c>
      <c r="R33" s="121">
        <f t="shared" si="16"/>
        <v>0</v>
      </c>
      <c r="S33" s="121">
        <f t="shared" si="16"/>
        <v>0</v>
      </c>
      <c r="T33" s="121">
        <f t="shared" si="16"/>
        <v>0</v>
      </c>
      <c r="U33" s="121">
        <f t="shared" si="16"/>
        <v>0</v>
      </c>
      <c r="V33" s="286">
        <f t="shared" si="16"/>
        <v>0</v>
      </c>
      <c r="W33" s="286">
        <f t="shared" si="16"/>
        <v>0</v>
      </c>
      <c r="X33" s="286">
        <f t="shared" si="16"/>
        <v>0</v>
      </c>
      <c r="Y33" s="121" t="e">
        <f t="shared" si="16"/>
        <v>#DIV/0!</v>
      </c>
      <c r="Z33" s="121" t="e">
        <f t="shared" si="16"/>
        <v>#DIV/0!</v>
      </c>
      <c r="AA33" s="121" t="e">
        <f t="shared" si="16"/>
        <v>#DIV/0!</v>
      </c>
      <c r="AB33" s="121" t="e">
        <f t="shared" si="16"/>
        <v>#DIV/0!</v>
      </c>
      <c r="AC33" s="114">
        <f t="shared" si="16"/>
        <v>0</v>
      </c>
      <c r="AD33" s="137">
        <f t="shared" si="16"/>
        <v>0</v>
      </c>
      <c r="AE33" s="7"/>
      <c r="AF33" s="7"/>
    </row>
    <row r="34" spans="1:32" ht="15" x14ac:dyDescent="0.35">
      <c r="A34" s="55" t="s">
        <v>51</v>
      </c>
      <c r="B34" s="114">
        <f t="shared" ref="B34:C34" si="17">B14/B$22*100</f>
        <v>36.141188692091575</v>
      </c>
      <c r="C34" s="137">
        <f t="shared" si="17"/>
        <v>44.04587001920433</v>
      </c>
      <c r="D34" s="7"/>
      <c r="E34" s="136">
        <f t="shared" ref="E34:AD34" si="18">E14/E$22*100</f>
        <v>44.547706168017299</v>
      </c>
      <c r="F34" s="121">
        <f t="shared" si="18"/>
        <v>44.283000536535141</v>
      </c>
      <c r="G34" s="121">
        <f t="shared" si="18"/>
        <v>45.027260217501123</v>
      </c>
      <c r="H34" s="121">
        <f t="shared" si="18"/>
        <v>43.840069034948939</v>
      </c>
      <c r="I34" s="121">
        <f t="shared" si="18"/>
        <v>43.290530846484934</v>
      </c>
      <c r="J34" s="121">
        <f t="shared" si="18"/>
        <v>43.069101238186612</v>
      </c>
      <c r="K34" s="121">
        <f t="shared" si="18"/>
        <v>44.144151745785308</v>
      </c>
      <c r="L34" s="121">
        <f t="shared" si="18"/>
        <v>44.939728592874452</v>
      </c>
      <c r="M34" s="121">
        <f t="shared" si="18"/>
        <v>44.975461187646957</v>
      </c>
      <c r="N34" s="121">
        <f t="shared" si="18"/>
        <v>45.358629599502372</v>
      </c>
      <c r="O34" s="121">
        <f t="shared" si="18"/>
        <v>42.420332860276098</v>
      </c>
      <c r="P34" s="122">
        <f t="shared" si="18"/>
        <v>42.58224475446842</v>
      </c>
      <c r="Q34" s="121">
        <f t="shared" si="18"/>
        <v>52.380684059277627</v>
      </c>
      <c r="R34" s="121">
        <f t="shared" si="18"/>
        <v>51.933234600545362</v>
      </c>
      <c r="S34" s="121">
        <f t="shared" si="18"/>
        <v>50.383196599569004</v>
      </c>
      <c r="T34" s="121">
        <f t="shared" si="18"/>
        <v>49.128098055136682</v>
      </c>
      <c r="U34" s="121">
        <f t="shared" si="18"/>
        <v>46.767120731479757</v>
      </c>
      <c r="V34" s="286">
        <f t="shared" si="18"/>
        <v>45.835295723695438</v>
      </c>
      <c r="W34" s="286">
        <f t="shared" si="18"/>
        <v>47.106538808187928</v>
      </c>
      <c r="X34" s="286">
        <f t="shared" si="18"/>
        <v>46.56583117257275</v>
      </c>
      <c r="Y34" s="121" t="e">
        <f t="shared" si="18"/>
        <v>#DIV/0!</v>
      </c>
      <c r="Z34" s="121" t="e">
        <f t="shared" si="18"/>
        <v>#DIV/0!</v>
      </c>
      <c r="AA34" s="121" t="e">
        <f t="shared" si="18"/>
        <v>#DIV/0!</v>
      </c>
      <c r="AB34" s="121" t="e">
        <f t="shared" si="18"/>
        <v>#DIV/0!</v>
      </c>
      <c r="AC34" s="114">
        <f t="shared" si="18"/>
        <v>44.120236520776309</v>
      </c>
      <c r="AD34" s="137">
        <f t="shared" si="18"/>
        <v>49.014677949764703</v>
      </c>
      <c r="AE34" s="7"/>
      <c r="AF34" s="7"/>
    </row>
    <row r="35" spans="1:32" ht="15" x14ac:dyDescent="0.35">
      <c r="A35" s="60" t="s">
        <v>52</v>
      </c>
      <c r="B35" s="114">
        <f t="shared" ref="B35:C35" si="19">B15/B$22*100</f>
        <v>31.182253656475989</v>
      </c>
      <c r="C35" s="137">
        <f t="shared" si="19"/>
        <v>38.766843143633714</v>
      </c>
      <c r="D35" s="7"/>
      <c r="E35" s="136">
        <f t="shared" ref="E35:AD35" si="20">E15/E$22*100</f>
        <v>38.758315187704376</v>
      </c>
      <c r="F35" s="121">
        <f t="shared" si="20"/>
        <v>39.351952552892214</v>
      </c>
      <c r="G35" s="121">
        <f t="shared" si="20"/>
        <v>39.936944417026169</v>
      </c>
      <c r="H35" s="121">
        <f t="shared" si="20"/>
        <v>38.707032935423555</v>
      </c>
      <c r="I35" s="121">
        <f t="shared" si="20"/>
        <v>38.487804878048784</v>
      </c>
      <c r="J35" s="121">
        <f t="shared" si="20"/>
        <v>37.919181693875551</v>
      </c>
      <c r="K35" s="121">
        <f t="shared" si="20"/>
        <v>38.453684796732873</v>
      </c>
      <c r="L35" s="121">
        <f t="shared" si="20"/>
        <v>39.117703889772443</v>
      </c>
      <c r="M35" s="121">
        <f t="shared" si="20"/>
        <v>39.808897094793984</v>
      </c>
      <c r="N35" s="121">
        <f t="shared" si="20"/>
        <v>40.112764566087691</v>
      </c>
      <c r="O35" s="121">
        <f t="shared" si="20"/>
        <v>37.257289382015223</v>
      </c>
      <c r="P35" s="122">
        <f t="shared" si="20"/>
        <v>36.715020538060173</v>
      </c>
      <c r="Q35" s="121">
        <f t="shared" si="20"/>
        <v>47.591846509269168</v>
      </c>
      <c r="R35" s="121">
        <f t="shared" si="20"/>
        <v>47.602763670571484</v>
      </c>
      <c r="S35" s="121">
        <f t="shared" si="20"/>
        <v>45.772955339638024</v>
      </c>
      <c r="T35" s="121">
        <f t="shared" si="20"/>
        <v>44.578484063462604</v>
      </c>
      <c r="U35" s="121">
        <f t="shared" si="20"/>
        <v>41.776184256124544</v>
      </c>
      <c r="V35" s="286">
        <f t="shared" si="20"/>
        <v>41.067540356984402</v>
      </c>
      <c r="W35" s="286">
        <f t="shared" si="20"/>
        <v>42.507531037618648</v>
      </c>
      <c r="X35" s="286">
        <f t="shared" si="20"/>
        <v>42.244309997118982</v>
      </c>
      <c r="Y35" s="121" t="e">
        <f t="shared" si="20"/>
        <v>#DIV/0!</v>
      </c>
      <c r="Z35" s="121" t="e">
        <f t="shared" si="20"/>
        <v>#DIV/0!</v>
      </c>
      <c r="AA35" s="121" t="e">
        <f t="shared" si="20"/>
        <v>#DIV/0!</v>
      </c>
      <c r="AB35" s="121" t="e">
        <f t="shared" si="20"/>
        <v>#DIV/0!</v>
      </c>
      <c r="AC35" s="114">
        <f t="shared" si="20"/>
        <v>38.87079783471227</v>
      </c>
      <c r="AD35" s="137">
        <f t="shared" si="20"/>
        <v>44.377232522537845</v>
      </c>
      <c r="AE35" s="7"/>
      <c r="AF35" s="7"/>
    </row>
    <row r="36" spans="1:32" ht="15" x14ac:dyDescent="0.35">
      <c r="A36" s="61" t="s">
        <v>43</v>
      </c>
      <c r="B36" s="114">
        <f t="shared" ref="B36:C36" si="21">B16/B$22*100</f>
        <v>4.9589350356155855</v>
      </c>
      <c r="C36" s="137">
        <f t="shared" si="21"/>
        <v>5.2401328561983815</v>
      </c>
      <c r="D36" s="7"/>
      <c r="E36" s="136">
        <f t="shared" ref="E36:AD36" si="22">E16/E$22*100</f>
        <v>5.7549704057886428</v>
      </c>
      <c r="F36" s="121">
        <f t="shared" si="22"/>
        <v>4.9071214164527772</v>
      </c>
      <c r="G36" s="121">
        <f t="shared" si="22"/>
        <v>5.0636071741692747</v>
      </c>
      <c r="H36" s="121">
        <f t="shared" si="22"/>
        <v>5.0539335538616426</v>
      </c>
      <c r="I36" s="121">
        <f t="shared" si="22"/>
        <v>4.7546628407460547</v>
      </c>
      <c r="J36" s="121">
        <f t="shared" si="22"/>
        <v>5.1136578253544958</v>
      </c>
      <c r="K36" s="121">
        <f t="shared" si="22"/>
        <v>5.6634659196381856</v>
      </c>
      <c r="L36" s="121">
        <f t="shared" si="22"/>
        <v>5.7774342662643621</v>
      </c>
      <c r="M36" s="121">
        <f t="shared" si="22"/>
        <v>5.1231674793668827</v>
      </c>
      <c r="N36" s="121">
        <f t="shared" si="22"/>
        <v>5.210775635197856</v>
      </c>
      <c r="O36" s="121">
        <f t="shared" si="22"/>
        <v>5.1324022706747519</v>
      </c>
      <c r="P36" s="122">
        <f t="shared" si="22"/>
        <v>5.8265181512045299</v>
      </c>
      <c r="Q36" s="121">
        <f t="shared" si="22"/>
        <v>4.7536203301966529</v>
      </c>
      <c r="R36" s="121">
        <f t="shared" si="22"/>
        <v>4.2847063758922497</v>
      </c>
      <c r="S36" s="121">
        <f t="shared" si="22"/>
        <v>4.544889901864944</v>
      </c>
      <c r="T36" s="121">
        <f t="shared" si="22"/>
        <v>4.4677724935235661</v>
      </c>
      <c r="U36" s="121">
        <f t="shared" si="22"/>
        <v>4.6530536080825318</v>
      </c>
      <c r="V36" s="286">
        <f t="shared" si="22"/>
        <v>4.4196443807378589</v>
      </c>
      <c r="W36" s="286">
        <f t="shared" si="22"/>
        <v>4.108576857182296</v>
      </c>
      <c r="X36" s="286">
        <f t="shared" si="22"/>
        <v>3.8836070296744456</v>
      </c>
      <c r="Y36" s="121" t="e">
        <f t="shared" si="22"/>
        <v>#DIV/0!</v>
      </c>
      <c r="Z36" s="121" t="e">
        <f t="shared" si="22"/>
        <v>#DIV/0!</v>
      </c>
      <c r="AA36" s="121" t="e">
        <f t="shared" si="22"/>
        <v>#DIV/0!</v>
      </c>
      <c r="AB36" s="121" t="e">
        <f t="shared" si="22"/>
        <v>#DIV/0!</v>
      </c>
      <c r="AC36" s="114">
        <f t="shared" si="22"/>
        <v>5.2098391412665706</v>
      </c>
      <c r="AD36" s="137">
        <f t="shared" si="22"/>
        <v>4.434126410387254</v>
      </c>
      <c r="AE36" s="7"/>
      <c r="AF36" s="7"/>
    </row>
    <row r="37" spans="1:32" ht="15" x14ac:dyDescent="0.35">
      <c r="A37" s="61" t="s">
        <v>77</v>
      </c>
      <c r="B37" s="114">
        <f t="shared" ref="B37:C37" si="23">B17/B$22*100</f>
        <v>0</v>
      </c>
      <c r="C37" s="137">
        <f t="shared" si="23"/>
        <v>3.8894019372238721E-2</v>
      </c>
      <c r="D37" s="7"/>
      <c r="E37" s="136">
        <f t="shared" ref="E37:AD37" si="24">E17/E$22*100</f>
        <v>3.4420574524285215E-2</v>
      </c>
      <c r="F37" s="121">
        <f t="shared" si="24"/>
        <v>2.3926567190150957E-2</v>
      </c>
      <c r="G37" s="121">
        <f t="shared" si="24"/>
        <v>2.6708626305674422E-2</v>
      </c>
      <c r="H37" s="121">
        <f t="shared" si="24"/>
        <v>7.910254566374228E-2</v>
      </c>
      <c r="I37" s="121">
        <f t="shared" si="24"/>
        <v>4.8063127690100432E-2</v>
      </c>
      <c r="J37" s="121">
        <f t="shared" si="24"/>
        <v>3.6261718956569038E-2</v>
      </c>
      <c r="K37" s="121">
        <f t="shared" si="24"/>
        <v>2.7001029414246418E-2</v>
      </c>
      <c r="L37" s="121">
        <f t="shared" si="24"/>
        <v>4.459043683764622E-2</v>
      </c>
      <c r="M37" s="121">
        <f t="shared" si="24"/>
        <v>4.3396613486089412E-2</v>
      </c>
      <c r="N37" s="121">
        <f t="shared" si="24"/>
        <v>3.5089398216820583E-2</v>
      </c>
      <c r="O37" s="121">
        <f t="shared" si="24"/>
        <v>3.0641207586117922E-2</v>
      </c>
      <c r="P37" s="122">
        <f t="shared" si="24"/>
        <v>4.0706065203715357E-2</v>
      </c>
      <c r="Q37" s="121">
        <f t="shared" si="24"/>
        <v>3.5217219811799177E-2</v>
      </c>
      <c r="R37" s="121">
        <f t="shared" si="24"/>
        <v>4.576455408162617E-2</v>
      </c>
      <c r="S37" s="121">
        <f t="shared" si="24"/>
        <v>6.5351358066031873E-2</v>
      </c>
      <c r="T37" s="121">
        <f t="shared" si="24"/>
        <v>8.1841498150511019E-2</v>
      </c>
      <c r="U37" s="121">
        <f t="shared" si="24"/>
        <v>0.3378828672726788</v>
      </c>
      <c r="V37" s="286">
        <f t="shared" si="24"/>
        <v>0.34811098597317497</v>
      </c>
      <c r="W37" s="286">
        <f t="shared" si="24"/>
        <v>0.49043091338697764</v>
      </c>
      <c r="X37" s="286">
        <f t="shared" si="24"/>
        <v>0.43791414577931431</v>
      </c>
      <c r="Y37" s="121" t="e">
        <f t="shared" si="24"/>
        <v>#DIV/0!</v>
      </c>
      <c r="Z37" s="121" t="e">
        <f t="shared" si="24"/>
        <v>#DIV/0!</v>
      </c>
      <c r="AA37" s="121" t="e">
        <f t="shared" si="24"/>
        <v>#DIV/0!</v>
      </c>
      <c r="AB37" s="121" t="e">
        <f t="shared" si="24"/>
        <v>#DIV/0!</v>
      </c>
      <c r="AC37" s="114">
        <f t="shared" si="24"/>
        <v>3.9599544797465629E-2</v>
      </c>
      <c r="AD37" s="137">
        <f t="shared" si="24"/>
        <v>0.20331901683959858</v>
      </c>
      <c r="AE37" s="7"/>
      <c r="AF37" s="7"/>
    </row>
    <row r="38" spans="1:32" ht="15" x14ac:dyDescent="0.35">
      <c r="A38" s="55" t="s">
        <v>53</v>
      </c>
      <c r="B38" s="114">
        <f t="shared" ref="B38:C38" si="25">B18/B$22*100</f>
        <v>8.5984694518907236</v>
      </c>
      <c r="C38" s="137">
        <f t="shared" si="25"/>
        <v>12.667316430722734</v>
      </c>
      <c r="D38" s="7"/>
      <c r="E38" s="136">
        <f t="shared" ref="E38:AD38" si="26">E18/E$22*100</f>
        <v>8.7510569361199035</v>
      </c>
      <c r="F38" s="121">
        <f t="shared" si="26"/>
        <v>9.536549644001683</v>
      </c>
      <c r="G38" s="121">
        <f t="shared" si="26"/>
        <v>10.019218598493866</v>
      </c>
      <c r="H38" s="121">
        <f t="shared" si="26"/>
        <v>10.568100100675967</v>
      </c>
      <c r="I38" s="121">
        <f t="shared" si="26"/>
        <v>11.562410329985653</v>
      </c>
      <c r="J38" s="121">
        <f t="shared" si="26"/>
        <v>13.346578933452191</v>
      </c>
      <c r="K38" s="121">
        <f t="shared" si="26"/>
        <v>12.52257117302597</v>
      </c>
      <c r="L38" s="121">
        <f t="shared" si="26"/>
        <v>12.094412818264242</v>
      </c>
      <c r="M38" s="121">
        <f t="shared" si="26"/>
        <v>14.228566018084551</v>
      </c>
      <c r="N38" s="121">
        <f t="shared" si="26"/>
        <v>12.493420737834345</v>
      </c>
      <c r="O38" s="121">
        <f t="shared" si="26"/>
        <v>19.2983163462779</v>
      </c>
      <c r="P38" s="122">
        <f t="shared" si="26"/>
        <v>20.295674055434258</v>
      </c>
      <c r="Q38" s="121">
        <f t="shared" si="26"/>
        <v>14.857440694201838</v>
      </c>
      <c r="R38" s="121">
        <f t="shared" si="26"/>
        <v>16.025856973056118</v>
      </c>
      <c r="S38" s="121">
        <f t="shared" si="26"/>
        <v>17.212791583177157</v>
      </c>
      <c r="T38" s="121">
        <f t="shared" si="26"/>
        <v>17.195736509041229</v>
      </c>
      <c r="U38" s="121">
        <f t="shared" si="26"/>
        <v>19.064724228933969</v>
      </c>
      <c r="V38" s="286">
        <f t="shared" si="26"/>
        <v>20.846387495307329</v>
      </c>
      <c r="W38" s="286">
        <f t="shared" si="26"/>
        <v>16.486273618227141</v>
      </c>
      <c r="X38" s="286">
        <f t="shared" si="26"/>
        <v>18.530682800345723</v>
      </c>
      <c r="Y38" s="121" t="e">
        <f t="shared" si="26"/>
        <v>#DIV/0!</v>
      </c>
      <c r="Z38" s="121" t="e">
        <f t="shared" si="26"/>
        <v>#DIV/0!</v>
      </c>
      <c r="AA38" s="121" t="e">
        <f t="shared" si="26"/>
        <v>#DIV/0!</v>
      </c>
      <c r="AB38" s="121" t="e">
        <f t="shared" si="26"/>
        <v>#DIV/0!</v>
      </c>
      <c r="AC38" s="114">
        <f t="shared" si="26"/>
        <v>10.91515316950143</v>
      </c>
      <c r="AD38" s="137">
        <f t="shared" si="26"/>
        <v>17.468337160514828</v>
      </c>
      <c r="AE38" s="7"/>
      <c r="AF38" s="7"/>
    </row>
    <row r="39" spans="1:32" ht="15" x14ac:dyDescent="0.35">
      <c r="A39" s="61" t="s">
        <v>55</v>
      </c>
      <c r="B39" s="114">
        <f t="shared" ref="B39:C39" si="27">B19/B$22*100</f>
        <v>4.2297774751762915</v>
      </c>
      <c r="C39" s="137">
        <f t="shared" si="27"/>
        <v>6.2061868382113738</v>
      </c>
      <c r="D39" s="7"/>
      <c r="E39" s="136">
        <f t="shared" ref="E39:AD39" si="28">E19/E$22*100</f>
        <v>5.0119349600796159</v>
      </c>
      <c r="F39" s="121">
        <f t="shared" si="28"/>
        <v>5.0158785400443735</v>
      </c>
      <c r="G39" s="121">
        <f t="shared" si="28"/>
        <v>5.438689187070703</v>
      </c>
      <c r="H39" s="121">
        <f t="shared" si="28"/>
        <v>4.7741981878325905</v>
      </c>
      <c r="I39" s="121">
        <f t="shared" si="28"/>
        <v>5.1061692969870878</v>
      </c>
      <c r="J39" s="121">
        <f t="shared" si="28"/>
        <v>6.0209562517469841</v>
      </c>
      <c r="K39" s="121">
        <f t="shared" si="28"/>
        <v>4.9352819076227279</v>
      </c>
      <c r="L39" s="121">
        <f t="shared" si="28"/>
        <v>4.9004890084573196</v>
      </c>
      <c r="M39" s="121">
        <f t="shared" si="28"/>
        <v>5.6510281052249516</v>
      </c>
      <c r="N39" s="121">
        <f t="shared" si="28"/>
        <v>5.0002392458969327</v>
      </c>
      <c r="O39" s="121">
        <f t="shared" si="28"/>
        <v>12.305670236098567</v>
      </c>
      <c r="P39" s="122">
        <f t="shared" si="28"/>
        <v>11.170114347037709</v>
      </c>
      <c r="Q39" s="121">
        <f t="shared" si="28"/>
        <v>6.6377415901279084</v>
      </c>
      <c r="R39" s="121">
        <f t="shared" si="28"/>
        <v>7.9712954546899137</v>
      </c>
      <c r="S39" s="121">
        <f t="shared" si="28"/>
        <v>8.7090136265682982</v>
      </c>
      <c r="T39" s="121">
        <f t="shared" si="28"/>
        <v>8.5089381226720295</v>
      </c>
      <c r="U39" s="121">
        <f t="shared" si="28"/>
        <v>8.8436008850265235</v>
      </c>
      <c r="V39" s="286">
        <f t="shared" si="28"/>
        <v>10.151189379202075</v>
      </c>
      <c r="W39" s="286">
        <f t="shared" si="28"/>
        <v>5.9233336310562938</v>
      </c>
      <c r="X39" s="286">
        <f t="shared" si="28"/>
        <v>6.3872082973206563</v>
      </c>
      <c r="Y39" s="121" t="e">
        <f t="shared" si="28"/>
        <v>#DIV/0!</v>
      </c>
      <c r="Z39" s="121" t="e">
        <f t="shared" si="28"/>
        <v>#DIV/0!</v>
      </c>
      <c r="AA39" s="121" t="e">
        <f t="shared" si="28"/>
        <v>#DIV/0!</v>
      </c>
      <c r="AB39" s="121" t="e">
        <f t="shared" si="28"/>
        <v>#DIV/0!</v>
      </c>
      <c r="AC39" s="114">
        <f t="shared" si="28"/>
        <v>5.1763909820687113</v>
      </c>
      <c r="AD39" s="137">
        <f t="shared" si="28"/>
        <v>8.076504649316778</v>
      </c>
      <c r="AE39" s="7"/>
      <c r="AF39" s="7"/>
    </row>
    <row r="40" spans="1:32" ht="15" x14ac:dyDescent="0.35">
      <c r="A40" s="61" t="s">
        <v>54</v>
      </c>
      <c r="B40" s="114">
        <f t="shared" ref="B40:C40" si="29">B20/B$22*100</f>
        <v>4.3686919767144321</v>
      </c>
      <c r="C40" s="137">
        <f t="shared" si="29"/>
        <v>6.4611295925113597</v>
      </c>
      <c r="D40" s="7"/>
      <c r="E40" s="136">
        <f t="shared" ref="E40:AD40" si="30">E20/E$22*100</f>
        <v>3.7391219760402867</v>
      </c>
      <c r="F40" s="121">
        <f t="shared" si="30"/>
        <v>4.5206711039573095</v>
      </c>
      <c r="G40" s="121">
        <f t="shared" si="30"/>
        <v>4.5805294114231634</v>
      </c>
      <c r="H40" s="121">
        <f t="shared" si="30"/>
        <v>5.7939019128433769</v>
      </c>
      <c r="I40" s="121">
        <f t="shared" si="30"/>
        <v>6.4562410329985651</v>
      </c>
      <c r="J40" s="121">
        <f t="shared" si="30"/>
        <v>7.325622681705207</v>
      </c>
      <c r="K40" s="121">
        <f t="shared" si="30"/>
        <v>7.5872892654032436</v>
      </c>
      <c r="L40" s="121">
        <f t="shared" si="30"/>
        <v>7.1939238098069236</v>
      </c>
      <c r="M40" s="121">
        <f t="shared" si="30"/>
        <v>8.5775379128596008</v>
      </c>
      <c r="N40" s="121">
        <f t="shared" si="30"/>
        <v>7.4931814919374133</v>
      </c>
      <c r="O40" s="121">
        <f t="shared" si="30"/>
        <v>6.992646110179332</v>
      </c>
      <c r="P40" s="122">
        <f t="shared" si="30"/>
        <v>9.1255597083965512</v>
      </c>
      <c r="Q40" s="121">
        <f t="shared" si="30"/>
        <v>8.2196991040739285</v>
      </c>
      <c r="R40" s="121">
        <f t="shared" si="30"/>
        <v>8.0545615183662065</v>
      </c>
      <c r="S40" s="121">
        <f t="shared" si="30"/>
        <v>8.5037779566088592</v>
      </c>
      <c r="T40" s="121">
        <f t="shared" si="30"/>
        <v>8.6867983863692011</v>
      </c>
      <c r="U40" s="121">
        <f t="shared" si="30"/>
        <v>10.221123343907445</v>
      </c>
      <c r="V40" s="286">
        <f t="shared" si="30"/>
        <v>10.695198116105251</v>
      </c>
      <c r="W40" s="286">
        <f t="shared" si="30"/>
        <v>10.562939987170846</v>
      </c>
      <c r="X40" s="286">
        <f t="shared" si="30"/>
        <v>12.143474503025065</v>
      </c>
      <c r="Y40" s="121" t="e">
        <f t="shared" si="30"/>
        <v>#DIV/0!</v>
      </c>
      <c r="Z40" s="121" t="e">
        <f t="shared" si="30"/>
        <v>#DIV/0!</v>
      </c>
      <c r="AA40" s="121" t="e">
        <f t="shared" si="30"/>
        <v>#DIV/0!</v>
      </c>
      <c r="AB40" s="121" t="e">
        <f t="shared" si="30"/>
        <v>#DIV/0!</v>
      </c>
      <c r="AC40" s="114">
        <f t="shared" si="30"/>
        <v>5.7387621874327195</v>
      </c>
      <c r="AD40" s="137">
        <f t="shared" si="30"/>
        <v>9.3918325111980483</v>
      </c>
      <c r="AE40" s="187"/>
      <c r="AF40" s="7"/>
    </row>
    <row r="41" spans="1:32" ht="15.6" thickBot="1" x14ac:dyDescent="0.4">
      <c r="A41" s="185" t="s">
        <v>47</v>
      </c>
      <c r="B41" s="114">
        <f t="shared" ref="B41:C41" si="31">B21/B$22*100</f>
        <v>1.2762012084349241E-4</v>
      </c>
      <c r="C41" s="137">
        <f t="shared" si="31"/>
        <v>6.5588565551835963E-5</v>
      </c>
      <c r="D41" s="7"/>
      <c r="E41" s="136">
        <f t="shared" ref="E41:AD41" si="32">E21/E$22*100</f>
        <v>0</v>
      </c>
      <c r="F41" s="121">
        <f t="shared" si="32"/>
        <v>0</v>
      </c>
      <c r="G41" s="121">
        <f t="shared" si="32"/>
        <v>0</v>
      </c>
      <c r="H41" s="121">
        <f t="shared" si="32"/>
        <v>0</v>
      </c>
      <c r="I41" s="121">
        <f t="shared" si="32"/>
        <v>7.173601147776184E-4</v>
      </c>
      <c r="J41" s="121">
        <f t="shared" si="32"/>
        <v>0</v>
      </c>
      <c r="K41" s="121">
        <f t="shared" si="32"/>
        <v>0</v>
      </c>
      <c r="L41" s="121">
        <f t="shared" si="32"/>
        <v>0</v>
      </c>
      <c r="M41" s="121">
        <f t="shared" si="32"/>
        <v>0</v>
      </c>
      <c r="N41" s="121">
        <f t="shared" si="32"/>
        <v>0</v>
      </c>
      <c r="O41" s="121">
        <f t="shared" si="32"/>
        <v>0</v>
      </c>
      <c r="P41" s="122">
        <f t="shared" si="32"/>
        <v>0</v>
      </c>
      <c r="Q41" s="121">
        <f t="shared" si="32"/>
        <v>7.0434439623598345E-4</v>
      </c>
      <c r="R41" s="121">
        <f t="shared" si="32"/>
        <v>0</v>
      </c>
      <c r="S41" s="121">
        <f t="shared" si="32"/>
        <v>0</v>
      </c>
      <c r="T41" s="121">
        <f t="shared" si="32"/>
        <v>0</v>
      </c>
      <c r="U41" s="121">
        <f t="shared" si="32"/>
        <v>0</v>
      </c>
      <c r="V41" s="286">
        <f t="shared" si="32"/>
        <v>0</v>
      </c>
      <c r="W41" s="286">
        <f t="shared" si="32"/>
        <v>0</v>
      </c>
      <c r="X41" s="286">
        <f t="shared" si="32"/>
        <v>0</v>
      </c>
      <c r="Y41" s="121" t="e">
        <f t="shared" si="32"/>
        <v>#DIV/0!</v>
      </c>
      <c r="Z41" s="121" t="e">
        <f t="shared" si="32"/>
        <v>#DIV/0!</v>
      </c>
      <c r="AA41" s="121" t="e">
        <f t="shared" si="32"/>
        <v>#DIV/0!</v>
      </c>
      <c r="AB41" s="121" t="e">
        <f t="shared" si="32"/>
        <v>#DIV/0!</v>
      </c>
      <c r="AC41" s="114">
        <f t="shared" si="32"/>
        <v>9.6115399993848614E-5</v>
      </c>
      <c r="AD41" s="137">
        <f t="shared" si="32"/>
        <v>8.8592164200260818E-5</v>
      </c>
      <c r="AE41" s="7"/>
      <c r="AF41" s="7"/>
    </row>
    <row r="42" spans="1:32" ht="15.6" thickBot="1" x14ac:dyDescent="0.4">
      <c r="A42" s="53" t="s">
        <v>4</v>
      </c>
      <c r="B42" s="114">
        <f t="shared" ref="B42:C42" si="33">B22/B$22*100</f>
        <v>100</v>
      </c>
      <c r="C42" s="137">
        <f t="shared" si="33"/>
        <v>100</v>
      </c>
      <c r="D42" s="7"/>
      <c r="E42" s="136">
        <f t="shared" ref="E42:AD42" si="34">E22/E$22*100</f>
        <v>100</v>
      </c>
      <c r="F42" s="121">
        <f t="shared" si="34"/>
        <v>100</v>
      </c>
      <c r="G42" s="121">
        <f t="shared" si="34"/>
        <v>100</v>
      </c>
      <c r="H42" s="121">
        <f t="shared" si="34"/>
        <v>100</v>
      </c>
      <c r="I42" s="121">
        <f t="shared" si="34"/>
        <v>100</v>
      </c>
      <c r="J42" s="121">
        <f t="shared" si="34"/>
        <v>100</v>
      </c>
      <c r="K42" s="121">
        <f t="shared" si="34"/>
        <v>100</v>
      </c>
      <c r="L42" s="121">
        <f t="shared" si="34"/>
        <v>100</v>
      </c>
      <c r="M42" s="121">
        <f t="shared" si="34"/>
        <v>100</v>
      </c>
      <c r="N42" s="121">
        <f t="shared" si="34"/>
        <v>100</v>
      </c>
      <c r="O42" s="121">
        <f t="shared" si="34"/>
        <v>100</v>
      </c>
      <c r="P42" s="122">
        <f t="shared" si="34"/>
        <v>100</v>
      </c>
      <c r="Q42" s="121">
        <f t="shared" si="34"/>
        <v>100</v>
      </c>
      <c r="R42" s="121">
        <f t="shared" si="34"/>
        <v>100</v>
      </c>
      <c r="S42" s="121">
        <f t="shared" si="34"/>
        <v>100</v>
      </c>
      <c r="T42" s="121">
        <f t="shared" si="34"/>
        <v>100</v>
      </c>
      <c r="U42" s="121">
        <f t="shared" si="34"/>
        <v>100</v>
      </c>
      <c r="V42" s="286">
        <f t="shared" si="34"/>
        <v>100</v>
      </c>
      <c r="W42" s="286">
        <f t="shared" si="34"/>
        <v>100</v>
      </c>
      <c r="X42" s="286">
        <f t="shared" si="34"/>
        <v>100</v>
      </c>
      <c r="Y42" s="121" t="e">
        <f t="shared" si="34"/>
        <v>#DIV/0!</v>
      </c>
      <c r="Z42" s="121" t="e">
        <f t="shared" si="34"/>
        <v>#DIV/0!</v>
      </c>
      <c r="AA42" s="121" t="e">
        <f t="shared" si="34"/>
        <v>#DIV/0!</v>
      </c>
      <c r="AB42" s="121" t="e">
        <f t="shared" si="34"/>
        <v>#DIV/0!</v>
      </c>
      <c r="AC42" s="114">
        <f t="shared" si="34"/>
        <v>100</v>
      </c>
      <c r="AD42" s="137">
        <f t="shared" si="34"/>
        <v>100</v>
      </c>
      <c r="AE42" s="7"/>
      <c r="AF42" s="7"/>
    </row>
    <row r="43" spans="1:32" ht="15.6" thickBot="1" x14ac:dyDescent="0.4">
      <c r="A43" s="42"/>
      <c r="B43" s="117"/>
      <c r="C43" s="117"/>
      <c r="D43" s="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291"/>
      <c r="W43" s="291"/>
      <c r="X43" s="291"/>
      <c r="Y43" s="117"/>
      <c r="Z43" s="117"/>
      <c r="AA43" s="117"/>
      <c r="AB43" s="117"/>
      <c r="AC43" s="117"/>
      <c r="AD43" s="117"/>
      <c r="AE43" s="7"/>
      <c r="AF43" s="7"/>
    </row>
    <row r="44" spans="1:32" ht="15.6" thickBot="1" x14ac:dyDescent="0.4">
      <c r="A44" s="24" t="s">
        <v>39</v>
      </c>
      <c r="B44" s="114">
        <f>B24/B$22*100</f>
        <v>56.641893474208928</v>
      </c>
      <c r="C44" s="137">
        <f>C24/C$22*100</f>
        <v>65.938546137620563</v>
      </c>
      <c r="D44" s="7"/>
      <c r="E44" s="136">
        <f t="shared" ref="E44:AD44" si="35">E24/E$22*100</f>
        <v>63.66908358961696</v>
      </c>
      <c r="F44" s="121">
        <f t="shared" si="35"/>
        <v>63.883934397703044</v>
      </c>
      <c r="G44" s="121">
        <f t="shared" si="35"/>
        <v>62.770497419133832</v>
      </c>
      <c r="H44" s="121">
        <f t="shared" si="35"/>
        <v>62.386739536890545</v>
      </c>
      <c r="I44" s="121">
        <f t="shared" si="35"/>
        <v>63.91535150645624</v>
      </c>
      <c r="J44" s="121">
        <f t="shared" si="35"/>
        <v>65.985752166259985</v>
      </c>
      <c r="K44" s="121">
        <f t="shared" si="35"/>
        <v>67.056212768111791</v>
      </c>
      <c r="L44" s="121">
        <f t="shared" si="35"/>
        <v>66.916868562255686</v>
      </c>
      <c r="M44" s="121">
        <f t="shared" si="35"/>
        <v>68.507472107812973</v>
      </c>
      <c r="N44" s="121">
        <f t="shared" si="35"/>
        <v>67.60610555528973</v>
      </c>
      <c r="O44" s="121">
        <f t="shared" si="35"/>
        <v>70.590085150303182</v>
      </c>
      <c r="P44" s="122">
        <f t="shared" si="35"/>
        <v>71.416941124227506</v>
      </c>
      <c r="Q44" s="121">
        <f t="shared" si="35"/>
        <v>73.676536879472593</v>
      </c>
      <c r="R44" s="121">
        <f t="shared" si="35"/>
        <v>72.953784156565632</v>
      </c>
      <c r="S44" s="121">
        <f t="shared" si="35"/>
        <v>72.936436352638083</v>
      </c>
      <c r="T44" s="121">
        <f t="shared" si="35"/>
        <v>72.367861423655413</v>
      </c>
      <c r="U44" s="121">
        <f t="shared" si="35"/>
        <v>72.763442006770987</v>
      </c>
      <c r="V44" s="286">
        <f t="shared" si="35"/>
        <v>75.342821064127506</v>
      </c>
      <c r="W44" s="286">
        <f t="shared" si="35"/>
        <v>74.275924226799944</v>
      </c>
      <c r="X44" s="286">
        <f t="shared" si="35"/>
        <v>73.961394410832611</v>
      </c>
      <c r="Y44" s="121" t="e">
        <f t="shared" si="35"/>
        <v>#DIV/0!</v>
      </c>
      <c r="Z44" s="121" t="e">
        <f t="shared" si="35"/>
        <v>#DIV/0!</v>
      </c>
      <c r="AA44" s="121" t="e">
        <f t="shared" si="35"/>
        <v>#DIV/0!</v>
      </c>
      <c r="AB44" s="121" t="e">
        <f t="shared" si="35"/>
        <v>#DIV/0!</v>
      </c>
      <c r="AC44" s="114">
        <f t="shared" si="35"/>
        <v>64.301010365084736</v>
      </c>
      <c r="AD44" s="137">
        <f t="shared" si="35"/>
        <v>73.452294891421445</v>
      </c>
      <c r="AE44" s="7"/>
      <c r="AF44" s="7"/>
    </row>
    <row r="45" spans="1:32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300"/>
      <c r="W45" s="300"/>
      <c r="X45" s="300"/>
      <c r="Y45" s="7"/>
      <c r="Z45" s="7"/>
      <c r="AA45" s="7"/>
      <c r="AB45" s="7"/>
      <c r="AC45" s="7"/>
      <c r="AD45" s="7"/>
    </row>
  </sheetData>
  <phoneticPr fontId="3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8" fitToWidth="2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colBreaks count="1" manualBreakCount="1">
    <brk id="16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2"/>
  <sheetViews>
    <sheetView showGridLines="0" zoomScaleNormal="100" workbookViewId="0"/>
  </sheetViews>
  <sheetFormatPr defaultRowHeight="14.4" x14ac:dyDescent="0.3"/>
  <cols>
    <col min="1" max="1" width="38.6640625" customWidth="1"/>
    <col min="2" max="2" width="11.33203125" customWidth="1"/>
    <col min="3" max="3" width="11.109375" customWidth="1"/>
    <col min="4" max="4" width="9.44140625" customWidth="1"/>
    <col min="5" max="14" width="7.6640625" customWidth="1"/>
    <col min="15" max="16" width="8.33203125" bestFit="1" customWidth="1"/>
    <col min="17" max="17" width="8.5546875" customWidth="1"/>
    <col min="18" max="18" width="8.44140625" customWidth="1"/>
    <col min="19" max="19" width="8.109375" customWidth="1"/>
    <col min="20" max="20" width="8.44140625" customWidth="1"/>
    <col min="21" max="21" width="7.88671875" customWidth="1"/>
    <col min="22" max="22" width="8" style="58" customWidth="1"/>
    <col min="23" max="23" width="8.33203125" style="58" customWidth="1"/>
    <col min="24" max="24" width="8" style="58" customWidth="1"/>
    <col min="25" max="26" width="8.5546875" hidden="1" customWidth="1"/>
    <col min="27" max="28" width="8.109375" hidden="1" customWidth="1"/>
    <col min="29" max="30" width="10.44140625" customWidth="1"/>
    <col min="31" max="31" width="12.109375" style="88" customWidth="1"/>
    <col min="32" max="32" width="9" customWidth="1"/>
  </cols>
  <sheetData>
    <row r="1" spans="1:36" x14ac:dyDescent="0.3">
      <c r="C1" s="4"/>
      <c r="D1" s="4"/>
    </row>
    <row r="2" spans="1:36" x14ac:dyDescent="0.3">
      <c r="C2" s="4"/>
      <c r="D2" s="4"/>
    </row>
    <row r="3" spans="1:36" ht="16.2" x14ac:dyDescent="0.35">
      <c r="A3" s="1"/>
      <c r="B3" s="18" t="s">
        <v>5</v>
      </c>
      <c r="C3" s="4"/>
      <c r="D3" s="4"/>
    </row>
    <row r="4" spans="1:36" x14ac:dyDescent="0.3">
      <c r="A4" s="5"/>
      <c r="B4" s="21" t="s">
        <v>73</v>
      </c>
      <c r="C4" s="4"/>
      <c r="D4" s="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396"/>
      <c r="AC4" s="64"/>
      <c r="AD4" s="64"/>
    </row>
    <row r="5" spans="1:36" x14ac:dyDescent="0.3">
      <c r="A5" s="5"/>
      <c r="B5" s="21" t="str">
        <f>'PC FUEL'!B5</f>
        <v>successive alla pubblicazione del comunicato stampa (Aggiornamento 30.08.2025)</v>
      </c>
      <c r="C5" s="4"/>
      <c r="D5" s="4"/>
      <c r="Q5" s="63"/>
      <c r="R5" s="63"/>
      <c r="S5" s="63"/>
      <c r="T5" s="63"/>
      <c r="U5" s="63"/>
      <c r="V5" s="397"/>
    </row>
    <row r="6" spans="1:36" ht="16.8" thickBot="1" x14ac:dyDescent="0.4">
      <c r="B6" s="3"/>
      <c r="C6" s="4"/>
      <c r="D6" s="4"/>
    </row>
    <row r="7" spans="1:36" ht="27.6" customHeight="1" thickBot="1" x14ac:dyDescent="0.35">
      <c r="A7" s="89" t="s">
        <v>44</v>
      </c>
      <c r="B7" s="56" t="s">
        <v>78</v>
      </c>
      <c r="C7" s="180" t="s">
        <v>92</v>
      </c>
      <c r="D7" s="10" t="s">
        <v>91</v>
      </c>
      <c r="E7" s="27" t="s">
        <v>79</v>
      </c>
      <c r="F7" s="27" t="s">
        <v>80</v>
      </c>
      <c r="G7" s="27" t="s">
        <v>81</v>
      </c>
      <c r="H7" s="27" t="s">
        <v>82</v>
      </c>
      <c r="I7" s="27" t="s">
        <v>83</v>
      </c>
      <c r="J7" s="27" t="s">
        <v>84</v>
      </c>
      <c r="K7" s="27" t="s">
        <v>85</v>
      </c>
      <c r="L7" s="27" t="s">
        <v>86</v>
      </c>
      <c r="M7" s="27" t="s">
        <v>87</v>
      </c>
      <c r="N7" s="27" t="s">
        <v>88</v>
      </c>
      <c r="O7" s="27" t="s">
        <v>89</v>
      </c>
      <c r="P7" s="27" t="s">
        <v>90</v>
      </c>
      <c r="Q7" s="27" t="s">
        <v>93</v>
      </c>
      <c r="R7" s="27" t="s">
        <v>94</v>
      </c>
      <c r="S7" s="27" t="s">
        <v>95</v>
      </c>
      <c r="T7" s="27" t="s">
        <v>96</v>
      </c>
      <c r="U7" s="27" t="s">
        <v>97</v>
      </c>
      <c r="V7" s="280" t="s">
        <v>98</v>
      </c>
      <c r="W7" s="280" t="s">
        <v>99</v>
      </c>
      <c r="X7" s="280" t="s">
        <v>100</v>
      </c>
      <c r="Y7" s="27" t="s">
        <v>101</v>
      </c>
      <c r="Z7" s="27" t="s">
        <v>102</v>
      </c>
      <c r="AA7" s="27" t="s">
        <v>103</v>
      </c>
      <c r="AB7" s="27" t="s">
        <v>104</v>
      </c>
      <c r="AC7" s="99" t="s">
        <v>106</v>
      </c>
      <c r="AD7" s="151" t="s">
        <v>107</v>
      </c>
      <c r="AE7" s="178" t="s">
        <v>108</v>
      </c>
      <c r="AF7" s="85" t="s">
        <v>105</v>
      </c>
    </row>
    <row r="8" spans="1:36" s="58" customFormat="1" ht="15" x14ac:dyDescent="0.35">
      <c r="A8" s="55" t="s">
        <v>58</v>
      </c>
      <c r="B8" s="209">
        <v>494952</v>
      </c>
      <c r="C8" s="210">
        <f>SUM(E8:P8)</f>
        <v>457029</v>
      </c>
      <c r="D8" s="206">
        <f>(C8-B8)/B8</f>
        <v>-7.6619550986762347E-2</v>
      </c>
      <c r="E8" s="43">
        <f>SUM(E9:E10)</f>
        <v>46103</v>
      </c>
      <c r="F8" s="43">
        <f t="shared" ref="F8:W8" si="0">SUM(F9:F10)</f>
        <v>45300</v>
      </c>
      <c r="G8" s="43">
        <f t="shared" si="0"/>
        <v>52814</v>
      </c>
      <c r="H8" s="43">
        <f t="shared" si="0"/>
        <v>42160</v>
      </c>
      <c r="I8" s="43">
        <f t="shared" si="0"/>
        <v>38224</v>
      </c>
      <c r="J8" s="43">
        <f t="shared" si="0"/>
        <v>36040</v>
      </c>
      <c r="K8" s="43">
        <f t="shared" si="0"/>
        <v>34164</v>
      </c>
      <c r="L8" s="43">
        <f t="shared" si="0"/>
        <v>19336</v>
      </c>
      <c r="M8" s="43">
        <f t="shared" si="0"/>
        <v>36551</v>
      </c>
      <c r="N8" s="43">
        <f t="shared" si="0"/>
        <v>35553</v>
      </c>
      <c r="O8" s="43">
        <f t="shared" si="0"/>
        <v>39887</v>
      </c>
      <c r="P8" s="43">
        <f t="shared" si="0"/>
        <v>30897</v>
      </c>
      <c r="Q8" s="43">
        <f t="shared" si="0"/>
        <v>46347</v>
      </c>
      <c r="R8" s="43">
        <f t="shared" si="0"/>
        <v>51918</v>
      </c>
      <c r="S8" s="43">
        <f t="shared" si="0"/>
        <v>56383</v>
      </c>
      <c r="T8" s="43">
        <f t="shared" si="0"/>
        <v>47497</v>
      </c>
      <c r="U8" s="43">
        <f t="shared" si="0"/>
        <v>49085</v>
      </c>
      <c r="V8" s="263">
        <f t="shared" si="0"/>
        <v>44775</v>
      </c>
      <c r="W8" s="263">
        <f t="shared" si="0"/>
        <v>38888</v>
      </c>
      <c r="X8" s="263">
        <f t="shared" ref="X8:AB8" si="1">SUM(X9:X10)</f>
        <v>21319</v>
      </c>
      <c r="Y8" s="43">
        <f>SUM(Y9:Y10)</f>
        <v>0</v>
      </c>
      <c r="Z8" s="43">
        <f t="shared" si="1"/>
        <v>0</v>
      </c>
      <c r="AA8" s="43">
        <f>SUM(AA9:AA10)</f>
        <v>0</v>
      </c>
      <c r="AB8" s="43">
        <f t="shared" si="1"/>
        <v>0</v>
      </c>
      <c r="AC8" s="255">
        <f>SUM(E8:L8)</f>
        <v>314141</v>
      </c>
      <c r="AD8" s="256">
        <f>SUM(Q8:AB8)</f>
        <v>356212</v>
      </c>
      <c r="AE8" s="226">
        <f>X8/L8-1</f>
        <v>0.10255482002482408</v>
      </c>
      <c r="AF8" s="227">
        <f>(AD8-AC8)/AC8</f>
        <v>0.13392393861355251</v>
      </c>
    </row>
    <row r="9" spans="1:36" ht="15" x14ac:dyDescent="0.35">
      <c r="A9" s="61" t="s">
        <v>56</v>
      </c>
      <c r="B9" s="219">
        <v>165583</v>
      </c>
      <c r="C9" s="220">
        <f t="shared" ref="C9:C21" si="2">SUM(E9:P9)</f>
        <v>150114</v>
      </c>
      <c r="D9" s="221">
        <f t="shared" ref="D9:D22" si="3">(C9-B9)/B9</f>
        <v>-9.3421426112584027E-2</v>
      </c>
      <c r="E9" s="264">
        <v>17978</v>
      </c>
      <c r="F9" s="264">
        <v>15739</v>
      </c>
      <c r="G9" s="264">
        <v>16695</v>
      </c>
      <c r="H9" s="264">
        <v>12211</v>
      </c>
      <c r="I9" s="264">
        <v>12190</v>
      </c>
      <c r="J9" s="264">
        <v>12129</v>
      </c>
      <c r="K9" s="264">
        <v>11388</v>
      </c>
      <c r="L9" s="264">
        <v>5855</v>
      </c>
      <c r="M9" s="264">
        <v>10973</v>
      </c>
      <c r="N9" s="264">
        <v>10330</v>
      </c>
      <c r="O9" s="264">
        <v>13577</v>
      </c>
      <c r="P9" s="264">
        <v>11049</v>
      </c>
      <c r="Q9" s="264">
        <v>17823</v>
      </c>
      <c r="R9" s="264">
        <v>20129</v>
      </c>
      <c r="S9" s="264">
        <v>20754</v>
      </c>
      <c r="T9" s="264">
        <v>16404</v>
      </c>
      <c r="U9" s="264">
        <v>18481</v>
      </c>
      <c r="V9" s="189">
        <v>15626</v>
      </c>
      <c r="W9" s="189">
        <v>11621</v>
      </c>
      <c r="X9" s="189">
        <v>6554</v>
      </c>
      <c r="Y9" s="264"/>
      <c r="Z9" s="264"/>
      <c r="AA9" s="264"/>
      <c r="AB9" s="264"/>
      <c r="AC9" s="257">
        <f t="shared" ref="AC9:AC22" si="4">SUM(E9:L9)</f>
        <v>104185</v>
      </c>
      <c r="AD9" s="258">
        <f t="shared" ref="AD9:AD22" si="5">SUM(Q9:AB9)</f>
        <v>127392</v>
      </c>
      <c r="AE9" s="235">
        <f t="shared" ref="AE9:AE22" si="6">X9/L9-1</f>
        <v>0.11938514090520913</v>
      </c>
      <c r="AF9" s="367">
        <f t="shared" ref="AF9:AF22" si="7">(AD9-AC9)/AC9</f>
        <v>0.22274799635264195</v>
      </c>
      <c r="AG9" s="58"/>
      <c r="AH9" s="64"/>
      <c r="AI9" s="64"/>
      <c r="AJ9" s="63"/>
    </row>
    <row r="10" spans="1:36" ht="15" x14ac:dyDescent="0.35">
      <c r="A10" s="61" t="s">
        <v>57</v>
      </c>
      <c r="B10" s="211">
        <v>329369</v>
      </c>
      <c r="C10" s="212">
        <f t="shared" si="2"/>
        <v>306915</v>
      </c>
      <c r="D10" s="208">
        <f t="shared" si="3"/>
        <v>-6.8172778858969732E-2</v>
      </c>
      <c r="E10" s="30">
        <v>28125</v>
      </c>
      <c r="F10" s="30">
        <v>29561</v>
      </c>
      <c r="G10" s="30">
        <v>36119</v>
      </c>
      <c r="H10" s="30">
        <v>29949</v>
      </c>
      <c r="I10" s="30">
        <v>26034</v>
      </c>
      <c r="J10" s="30">
        <v>23911</v>
      </c>
      <c r="K10" s="30">
        <v>22776</v>
      </c>
      <c r="L10" s="30">
        <v>13481</v>
      </c>
      <c r="M10" s="30">
        <v>25578</v>
      </c>
      <c r="N10" s="30">
        <v>25223</v>
      </c>
      <c r="O10" s="30">
        <v>26310</v>
      </c>
      <c r="P10" s="30">
        <v>19848</v>
      </c>
      <c r="Q10" s="30">
        <v>28524</v>
      </c>
      <c r="R10" s="30">
        <v>31789</v>
      </c>
      <c r="S10" s="30">
        <v>35629</v>
      </c>
      <c r="T10" s="30">
        <v>31093</v>
      </c>
      <c r="U10" s="30">
        <v>30604</v>
      </c>
      <c r="V10" s="190">
        <v>29149</v>
      </c>
      <c r="W10" s="190">
        <v>27267</v>
      </c>
      <c r="X10" s="190">
        <v>14765</v>
      </c>
      <c r="Y10" s="30"/>
      <c r="Z10" s="30"/>
      <c r="AA10" s="30"/>
      <c r="AB10" s="30"/>
      <c r="AC10" s="257">
        <f t="shared" si="4"/>
        <v>209956</v>
      </c>
      <c r="AD10" s="258">
        <f t="shared" si="5"/>
        <v>228820</v>
      </c>
      <c r="AE10" s="228">
        <f t="shared" si="6"/>
        <v>9.524515985461024E-2</v>
      </c>
      <c r="AF10" s="229">
        <f t="shared" si="7"/>
        <v>8.9847396597382306E-2</v>
      </c>
      <c r="AG10" s="58"/>
    </row>
    <row r="11" spans="1:36" ht="15" x14ac:dyDescent="0.35">
      <c r="A11" s="28" t="s">
        <v>59</v>
      </c>
      <c r="B11" s="211">
        <v>158291</v>
      </c>
      <c r="C11" s="212">
        <f t="shared" si="2"/>
        <v>142605</v>
      </c>
      <c r="D11" s="208">
        <f t="shared" si="3"/>
        <v>-9.9095968816925784E-2</v>
      </c>
      <c r="E11" s="30">
        <f t="shared" ref="E11:P11" si="8">SUM(E12:E14)</f>
        <v>11504</v>
      </c>
      <c r="F11" s="30">
        <f t="shared" si="8"/>
        <v>12592</v>
      </c>
      <c r="G11" s="30">
        <f t="shared" si="8"/>
        <v>17063</v>
      </c>
      <c r="H11" s="30">
        <f t="shared" si="8"/>
        <v>13342</v>
      </c>
      <c r="I11" s="30">
        <f t="shared" si="8"/>
        <v>12830</v>
      </c>
      <c r="J11" s="30">
        <f t="shared" si="8"/>
        <v>13360</v>
      </c>
      <c r="K11" s="30">
        <f t="shared" si="8"/>
        <v>9728</v>
      </c>
      <c r="L11" s="30">
        <f t="shared" si="8"/>
        <v>5899</v>
      </c>
      <c r="M11" s="30">
        <f t="shared" si="8"/>
        <v>11748</v>
      </c>
      <c r="N11" s="30">
        <f t="shared" si="8"/>
        <v>10848</v>
      </c>
      <c r="O11" s="30">
        <f t="shared" si="8"/>
        <v>12012</v>
      </c>
      <c r="P11" s="30">
        <f t="shared" si="8"/>
        <v>11679</v>
      </c>
      <c r="Q11" s="30">
        <f>SUM(Q12:Q14)</f>
        <v>10130</v>
      </c>
      <c r="R11" s="30">
        <f t="shared" ref="R11:AB11" si="9">SUM(R12:R14)</f>
        <v>11691</v>
      </c>
      <c r="S11" s="30">
        <f t="shared" si="9"/>
        <v>14180</v>
      </c>
      <c r="T11" s="30">
        <f t="shared" si="9"/>
        <v>11455</v>
      </c>
      <c r="U11" s="30">
        <f t="shared" si="9"/>
        <v>10991</v>
      </c>
      <c r="V11" s="190">
        <f t="shared" si="9"/>
        <v>12420</v>
      </c>
      <c r="W11" s="190">
        <f t="shared" si="9"/>
        <v>8857</v>
      </c>
      <c r="X11" s="190">
        <f t="shared" si="9"/>
        <v>5296</v>
      </c>
      <c r="Y11" s="30">
        <f t="shared" si="9"/>
        <v>0</v>
      </c>
      <c r="Z11" s="30">
        <f t="shared" si="9"/>
        <v>0</v>
      </c>
      <c r="AA11" s="30">
        <f t="shared" si="9"/>
        <v>0</v>
      </c>
      <c r="AB11" s="30">
        <f t="shared" si="9"/>
        <v>0</v>
      </c>
      <c r="AC11" s="257">
        <f>SUM(E11:L11)</f>
        <v>96318</v>
      </c>
      <c r="AD11" s="258">
        <f t="shared" si="5"/>
        <v>85020</v>
      </c>
      <c r="AE11" s="228">
        <f t="shared" si="6"/>
        <v>-0.10222071537548738</v>
      </c>
      <c r="AF11" s="229">
        <f t="shared" si="7"/>
        <v>-0.11729894723727652</v>
      </c>
      <c r="AG11" s="58"/>
    </row>
    <row r="12" spans="1:36" ht="15" x14ac:dyDescent="0.35">
      <c r="A12" s="61" t="s">
        <v>60</v>
      </c>
      <c r="B12" s="219">
        <v>99004</v>
      </c>
      <c r="C12" s="220">
        <f t="shared" si="2"/>
        <v>91395</v>
      </c>
      <c r="D12" s="208">
        <f t="shared" si="3"/>
        <v>-7.685548058664296E-2</v>
      </c>
      <c r="E12" s="264">
        <v>7504</v>
      </c>
      <c r="F12" s="264">
        <v>8274</v>
      </c>
      <c r="G12" s="264">
        <v>11132</v>
      </c>
      <c r="H12" s="264">
        <v>9303</v>
      </c>
      <c r="I12" s="264">
        <v>8838</v>
      </c>
      <c r="J12" s="264">
        <v>8375</v>
      </c>
      <c r="K12" s="264">
        <v>6300</v>
      </c>
      <c r="L12" s="264">
        <v>3756</v>
      </c>
      <c r="M12" s="264">
        <v>7419</v>
      </c>
      <c r="N12" s="264">
        <v>7066</v>
      </c>
      <c r="O12" s="264">
        <v>7067</v>
      </c>
      <c r="P12" s="264">
        <v>6361</v>
      </c>
      <c r="Q12" s="264">
        <v>6572</v>
      </c>
      <c r="R12" s="264">
        <v>7144</v>
      </c>
      <c r="S12" s="264">
        <v>7875</v>
      </c>
      <c r="T12" s="264">
        <v>7264</v>
      </c>
      <c r="U12" s="264">
        <v>6722</v>
      </c>
      <c r="V12" s="189">
        <v>6714</v>
      </c>
      <c r="W12" s="189">
        <v>5473</v>
      </c>
      <c r="X12" s="189">
        <v>3427</v>
      </c>
      <c r="Y12" s="264"/>
      <c r="Z12" s="264"/>
      <c r="AA12" s="264"/>
      <c r="AB12" s="264"/>
      <c r="AC12" s="257">
        <f t="shared" si="4"/>
        <v>63482</v>
      </c>
      <c r="AD12" s="258">
        <f t="shared" si="5"/>
        <v>51191</v>
      </c>
      <c r="AE12" s="235">
        <f t="shared" si="6"/>
        <v>-8.7593184238551669E-2</v>
      </c>
      <c r="AF12" s="229">
        <f t="shared" si="7"/>
        <v>-0.19361393780914274</v>
      </c>
      <c r="AG12" s="58"/>
      <c r="AH12" s="64"/>
      <c r="AI12" s="64"/>
      <c r="AJ12" s="63"/>
    </row>
    <row r="13" spans="1:36" ht="15" x14ac:dyDescent="0.35">
      <c r="A13" s="61" t="s">
        <v>61</v>
      </c>
      <c r="B13" s="219">
        <v>49821</v>
      </c>
      <c r="C13" s="220">
        <f t="shared" si="2"/>
        <v>41281</v>
      </c>
      <c r="D13" s="208">
        <f t="shared" si="3"/>
        <v>-0.17141366090604362</v>
      </c>
      <c r="E13" s="264">
        <v>2994</v>
      </c>
      <c r="F13" s="264">
        <v>3466</v>
      </c>
      <c r="G13" s="264">
        <v>4979</v>
      </c>
      <c r="H13" s="264">
        <v>3303</v>
      </c>
      <c r="I13" s="264">
        <v>3121</v>
      </c>
      <c r="J13" s="264">
        <v>3864</v>
      </c>
      <c r="K13" s="264">
        <v>2701</v>
      </c>
      <c r="L13" s="264">
        <v>1701</v>
      </c>
      <c r="M13" s="264">
        <v>3582</v>
      </c>
      <c r="N13" s="264">
        <v>3029</v>
      </c>
      <c r="O13" s="264">
        <v>4031</v>
      </c>
      <c r="P13" s="264">
        <v>4510</v>
      </c>
      <c r="Q13" s="264">
        <v>2754</v>
      </c>
      <c r="R13" s="264">
        <v>3711</v>
      </c>
      <c r="S13" s="264">
        <v>5071</v>
      </c>
      <c r="T13" s="264">
        <v>3156</v>
      </c>
      <c r="U13" s="264">
        <v>3320</v>
      </c>
      <c r="V13" s="189">
        <v>4850</v>
      </c>
      <c r="W13" s="189">
        <v>2752</v>
      </c>
      <c r="X13" s="189">
        <v>1544</v>
      </c>
      <c r="Y13" s="264"/>
      <c r="Z13" s="264"/>
      <c r="AA13" s="264"/>
      <c r="AB13" s="264"/>
      <c r="AC13" s="257">
        <f t="shared" si="4"/>
        <v>26129</v>
      </c>
      <c r="AD13" s="258">
        <f t="shared" si="5"/>
        <v>27158</v>
      </c>
      <c r="AE13" s="235">
        <f t="shared" si="6"/>
        <v>-9.2298647854203386E-2</v>
      </c>
      <c r="AF13" s="229">
        <f t="shared" si="7"/>
        <v>3.9381530100654448E-2</v>
      </c>
      <c r="AG13" s="58"/>
      <c r="AH13" s="64"/>
      <c r="AI13" s="64"/>
      <c r="AJ13" s="63"/>
    </row>
    <row r="14" spans="1:36" ht="15" x14ac:dyDescent="0.35">
      <c r="A14" s="61" t="s">
        <v>66</v>
      </c>
      <c r="B14" s="219">
        <v>9466</v>
      </c>
      <c r="C14" s="220">
        <f t="shared" si="2"/>
        <v>9929</v>
      </c>
      <c r="D14" s="208">
        <f t="shared" si="3"/>
        <v>4.8911895203887598E-2</v>
      </c>
      <c r="E14" s="264">
        <v>1006</v>
      </c>
      <c r="F14" s="264">
        <v>852</v>
      </c>
      <c r="G14" s="264">
        <v>952</v>
      </c>
      <c r="H14" s="264">
        <v>736</v>
      </c>
      <c r="I14" s="264">
        <v>871</v>
      </c>
      <c r="J14" s="264">
        <v>1121</v>
      </c>
      <c r="K14" s="264">
        <v>727</v>
      </c>
      <c r="L14" s="264">
        <v>442</v>
      </c>
      <c r="M14" s="264">
        <v>747</v>
      </c>
      <c r="N14" s="264">
        <v>753</v>
      </c>
      <c r="O14" s="264">
        <v>914</v>
      </c>
      <c r="P14" s="264">
        <v>808</v>
      </c>
      <c r="Q14" s="264">
        <v>804</v>
      </c>
      <c r="R14" s="264">
        <v>836</v>
      </c>
      <c r="S14" s="264">
        <v>1234</v>
      </c>
      <c r="T14" s="264">
        <v>1035</v>
      </c>
      <c r="U14" s="264">
        <v>949</v>
      </c>
      <c r="V14" s="189">
        <v>856</v>
      </c>
      <c r="W14" s="189">
        <v>632</v>
      </c>
      <c r="X14" s="189">
        <v>325</v>
      </c>
      <c r="Y14" s="264"/>
      <c r="Z14" s="264"/>
      <c r="AA14" s="264"/>
      <c r="AB14" s="264"/>
      <c r="AC14" s="257">
        <f t="shared" si="4"/>
        <v>6707</v>
      </c>
      <c r="AD14" s="258">
        <f t="shared" si="5"/>
        <v>6671</v>
      </c>
      <c r="AE14" s="235">
        <f t="shared" si="6"/>
        <v>-0.26470588235294112</v>
      </c>
      <c r="AF14" s="229">
        <f t="shared" si="7"/>
        <v>-5.3675264648874307E-3</v>
      </c>
      <c r="AG14" s="58"/>
      <c r="AH14" s="64"/>
      <c r="AI14" s="64"/>
      <c r="AJ14" s="63"/>
    </row>
    <row r="15" spans="1:36" ht="15" x14ac:dyDescent="0.35">
      <c r="A15" s="28" t="s">
        <v>62</v>
      </c>
      <c r="B15" s="211">
        <v>858154</v>
      </c>
      <c r="C15" s="212">
        <f t="shared" si="2"/>
        <v>878189</v>
      </c>
      <c r="D15" s="208">
        <f t="shared" si="3"/>
        <v>2.334662543086672E-2</v>
      </c>
      <c r="E15" s="30">
        <f>SUM(E16:E17)</f>
        <v>72059</v>
      </c>
      <c r="F15" s="30">
        <f t="shared" ref="F15:L15" si="10">SUM(F16:F17)</f>
        <v>76095</v>
      </c>
      <c r="G15" s="30">
        <f t="shared" si="10"/>
        <v>97123</v>
      </c>
      <c r="H15" s="30">
        <f t="shared" si="10"/>
        <v>78469</v>
      </c>
      <c r="I15" s="30">
        <f t="shared" si="10"/>
        <v>83301</v>
      </c>
      <c r="J15" s="30">
        <f t="shared" si="10"/>
        <v>78155</v>
      </c>
      <c r="K15" s="30">
        <f t="shared" si="10"/>
        <v>70154</v>
      </c>
      <c r="L15" s="30">
        <f t="shared" si="10"/>
        <v>39983</v>
      </c>
      <c r="M15" s="30">
        <f>SUM(M16:M17)</f>
        <v>74896</v>
      </c>
      <c r="N15" s="30">
        <f t="shared" ref="N15" si="11">SUM(N16:N17)</f>
        <v>75820</v>
      </c>
      <c r="O15" s="30">
        <f>SUM(O16:O17)</f>
        <v>69471</v>
      </c>
      <c r="P15" s="30">
        <f t="shared" ref="P15" si="12">SUM(P16:P17)</f>
        <v>62663</v>
      </c>
      <c r="Q15" s="30">
        <f t="shared" ref="Q15:AB15" si="13">SUM(Q16:Q17)</f>
        <v>81224</v>
      </c>
      <c r="R15" s="30">
        <f t="shared" si="13"/>
        <v>90184</v>
      </c>
      <c r="S15" s="30">
        <f t="shared" si="13"/>
        <v>109832</v>
      </c>
      <c r="T15" s="30">
        <f t="shared" si="13"/>
        <v>91891</v>
      </c>
      <c r="U15" s="30">
        <f t="shared" si="13"/>
        <v>85886</v>
      </c>
      <c r="V15" s="190">
        <f t="shared" si="13"/>
        <v>84825</v>
      </c>
      <c r="W15" s="190">
        <f t="shared" si="13"/>
        <v>71360</v>
      </c>
      <c r="X15" s="190">
        <f t="shared" si="13"/>
        <v>40910</v>
      </c>
      <c r="Y15" s="30">
        <f>SUM(Y16:Y17)</f>
        <v>0</v>
      </c>
      <c r="Z15" s="30">
        <f t="shared" si="13"/>
        <v>0</v>
      </c>
      <c r="AA15" s="30">
        <f>SUM(AA16:AA17)</f>
        <v>0</v>
      </c>
      <c r="AB15" s="30">
        <f t="shared" si="13"/>
        <v>0</v>
      </c>
      <c r="AC15" s="257">
        <f t="shared" si="4"/>
        <v>595339</v>
      </c>
      <c r="AD15" s="258">
        <f t="shared" si="5"/>
        <v>656112</v>
      </c>
      <c r="AE15" s="228">
        <f t="shared" si="6"/>
        <v>2.3184853562764118E-2</v>
      </c>
      <c r="AF15" s="229">
        <f t="shared" si="7"/>
        <v>0.10208133517206164</v>
      </c>
      <c r="AG15" s="58"/>
    </row>
    <row r="16" spans="1:36" ht="15" x14ac:dyDescent="0.35">
      <c r="A16" s="61" t="s">
        <v>64</v>
      </c>
      <c r="B16" s="219">
        <v>627260</v>
      </c>
      <c r="C16" s="220">
        <f t="shared" si="2"/>
        <v>609786</v>
      </c>
      <c r="D16" s="208">
        <f t="shared" si="3"/>
        <v>-2.78576666772949E-2</v>
      </c>
      <c r="E16" s="264">
        <v>51289</v>
      </c>
      <c r="F16" s="264">
        <v>55531</v>
      </c>
      <c r="G16" s="264">
        <v>68539</v>
      </c>
      <c r="H16" s="264">
        <v>54927</v>
      </c>
      <c r="I16" s="264">
        <v>58942</v>
      </c>
      <c r="J16" s="264">
        <v>53386</v>
      </c>
      <c r="K16" s="264">
        <v>48107</v>
      </c>
      <c r="L16" s="264">
        <v>27814</v>
      </c>
      <c r="M16" s="264">
        <v>50064</v>
      </c>
      <c r="N16" s="264">
        <v>52958</v>
      </c>
      <c r="O16" s="264">
        <v>47943</v>
      </c>
      <c r="P16" s="264">
        <v>40286</v>
      </c>
      <c r="Q16" s="264">
        <v>51407</v>
      </c>
      <c r="R16" s="264">
        <v>60226</v>
      </c>
      <c r="S16" s="264">
        <v>72765</v>
      </c>
      <c r="T16" s="264">
        <v>59855</v>
      </c>
      <c r="U16" s="264">
        <v>56448</v>
      </c>
      <c r="V16" s="189">
        <v>53542</v>
      </c>
      <c r="W16" s="189">
        <v>46034</v>
      </c>
      <c r="X16" s="189">
        <v>25414</v>
      </c>
      <c r="Y16" s="264"/>
      <c r="Z16" s="264"/>
      <c r="AA16" s="264"/>
      <c r="AB16" s="264"/>
      <c r="AC16" s="257">
        <f t="shared" si="4"/>
        <v>418535</v>
      </c>
      <c r="AD16" s="258">
        <f t="shared" si="5"/>
        <v>425691</v>
      </c>
      <c r="AE16" s="235">
        <f t="shared" si="6"/>
        <v>-8.6287481124613485E-2</v>
      </c>
      <c r="AF16" s="229">
        <f t="shared" si="7"/>
        <v>1.7097733761812034E-2</v>
      </c>
      <c r="AG16" s="58"/>
      <c r="AH16" s="64"/>
      <c r="AI16" s="64"/>
      <c r="AJ16" s="63"/>
    </row>
    <row r="17" spans="1:36" ht="15" x14ac:dyDescent="0.35">
      <c r="A17" s="61" t="s">
        <v>65</v>
      </c>
      <c r="B17" s="219">
        <v>230894</v>
      </c>
      <c r="C17" s="220">
        <f t="shared" si="2"/>
        <v>268403</v>
      </c>
      <c r="D17" s="208">
        <f t="shared" si="3"/>
        <v>0.16245116806846432</v>
      </c>
      <c r="E17" s="264">
        <v>20770</v>
      </c>
      <c r="F17" s="264">
        <v>20564</v>
      </c>
      <c r="G17" s="264">
        <v>28584</v>
      </c>
      <c r="H17" s="264">
        <v>23542</v>
      </c>
      <c r="I17" s="264">
        <v>24359</v>
      </c>
      <c r="J17" s="264">
        <v>24769</v>
      </c>
      <c r="K17" s="264">
        <v>22047</v>
      </c>
      <c r="L17" s="264">
        <v>12169</v>
      </c>
      <c r="M17" s="264">
        <v>24832</v>
      </c>
      <c r="N17" s="264">
        <v>22862</v>
      </c>
      <c r="O17" s="264">
        <v>21528</v>
      </c>
      <c r="P17" s="264">
        <v>22377</v>
      </c>
      <c r="Q17" s="264">
        <v>29817</v>
      </c>
      <c r="R17" s="264">
        <v>29958</v>
      </c>
      <c r="S17" s="264">
        <v>37067</v>
      </c>
      <c r="T17" s="264">
        <v>32036</v>
      </c>
      <c r="U17" s="264">
        <v>29438</v>
      </c>
      <c r="V17" s="189">
        <v>31283</v>
      </c>
      <c r="W17" s="189">
        <v>25326</v>
      </c>
      <c r="X17" s="189">
        <v>15496</v>
      </c>
      <c r="Y17" s="264"/>
      <c r="Z17" s="264"/>
      <c r="AA17" s="264"/>
      <c r="AB17" s="264"/>
      <c r="AC17" s="257">
        <f t="shared" si="4"/>
        <v>176804</v>
      </c>
      <c r="AD17" s="258">
        <f t="shared" si="5"/>
        <v>230421</v>
      </c>
      <c r="AE17" s="235">
        <f t="shared" si="6"/>
        <v>0.27339962199030321</v>
      </c>
      <c r="AF17" s="229">
        <f t="shared" si="7"/>
        <v>0.30325671364901247</v>
      </c>
      <c r="AG17" s="58"/>
      <c r="AH17" s="64"/>
      <c r="AI17" s="64"/>
      <c r="AJ17" s="63"/>
    </row>
    <row r="18" spans="1:36" ht="15" x14ac:dyDescent="0.35">
      <c r="A18" s="28" t="s">
        <v>63</v>
      </c>
      <c r="B18" s="211">
        <v>28419</v>
      </c>
      <c r="C18" s="212">
        <f t="shared" si="2"/>
        <v>25892</v>
      </c>
      <c r="D18" s="208">
        <f t="shared" si="3"/>
        <v>-8.8919384918540414E-2</v>
      </c>
      <c r="E18" s="30">
        <v>2413</v>
      </c>
      <c r="F18" s="30">
        <v>2388</v>
      </c>
      <c r="G18" s="30">
        <v>3174</v>
      </c>
      <c r="H18" s="30">
        <v>3064</v>
      </c>
      <c r="I18" s="30">
        <v>2889</v>
      </c>
      <c r="J18" s="30">
        <v>2614</v>
      </c>
      <c r="K18" s="30">
        <v>2495</v>
      </c>
      <c r="L18" s="30">
        <v>1241</v>
      </c>
      <c r="M18" s="30">
        <v>1700</v>
      </c>
      <c r="N18" s="30">
        <v>1421</v>
      </c>
      <c r="O18" s="30">
        <v>1213</v>
      </c>
      <c r="P18" s="30">
        <v>1280</v>
      </c>
      <c r="Q18" s="30">
        <v>2668</v>
      </c>
      <c r="R18" s="30">
        <v>1887</v>
      </c>
      <c r="S18" s="30">
        <v>2420</v>
      </c>
      <c r="T18" s="30">
        <v>2188</v>
      </c>
      <c r="U18" s="30">
        <v>2078</v>
      </c>
      <c r="V18" s="190">
        <v>2259</v>
      </c>
      <c r="W18" s="190">
        <v>2099</v>
      </c>
      <c r="X18" s="190">
        <v>1155</v>
      </c>
      <c r="Y18" s="30"/>
      <c r="Z18" s="30"/>
      <c r="AA18" s="30"/>
      <c r="AB18" s="30"/>
      <c r="AC18" s="257">
        <f t="shared" si="4"/>
        <v>20278</v>
      </c>
      <c r="AD18" s="258">
        <f t="shared" si="5"/>
        <v>16754</v>
      </c>
      <c r="AE18" s="228">
        <f t="shared" si="6"/>
        <v>-6.9298952457695462E-2</v>
      </c>
      <c r="AF18" s="229">
        <f t="shared" si="7"/>
        <v>-0.17378439688332184</v>
      </c>
      <c r="AG18" s="58"/>
    </row>
    <row r="19" spans="1:36" ht="15" x14ac:dyDescent="0.35">
      <c r="A19" s="28" t="s">
        <v>6</v>
      </c>
      <c r="B19" s="211">
        <v>2812</v>
      </c>
      <c r="C19" s="212">
        <f t="shared" si="2"/>
        <v>2520</v>
      </c>
      <c r="D19" s="208">
        <f>(C19-B19)/B19</f>
        <v>-0.10384068278805121</v>
      </c>
      <c r="E19" s="30">
        <v>300</v>
      </c>
      <c r="F19" s="30">
        <v>220</v>
      </c>
      <c r="G19" s="30">
        <v>286</v>
      </c>
      <c r="H19" s="30">
        <v>178</v>
      </c>
      <c r="I19" s="30">
        <v>267</v>
      </c>
      <c r="J19" s="30">
        <v>252</v>
      </c>
      <c r="K19" s="30">
        <v>214</v>
      </c>
      <c r="L19" s="30">
        <v>76</v>
      </c>
      <c r="M19" s="30">
        <v>207</v>
      </c>
      <c r="N19" s="30">
        <v>188</v>
      </c>
      <c r="O19" s="30">
        <v>163</v>
      </c>
      <c r="P19" s="30">
        <v>169</v>
      </c>
      <c r="Q19" s="30">
        <v>144</v>
      </c>
      <c r="R19" s="30">
        <v>160</v>
      </c>
      <c r="S19" s="30">
        <v>217</v>
      </c>
      <c r="T19" s="30">
        <v>192</v>
      </c>
      <c r="U19" s="30">
        <v>195</v>
      </c>
      <c r="V19" s="190">
        <v>343</v>
      </c>
      <c r="W19" s="190">
        <v>221</v>
      </c>
      <c r="X19" s="190">
        <v>77</v>
      </c>
      <c r="Y19" s="30"/>
      <c r="Z19" s="30"/>
      <c r="AA19" s="30"/>
      <c r="AB19" s="30"/>
      <c r="AC19" s="257">
        <f t="shared" si="4"/>
        <v>1793</v>
      </c>
      <c r="AD19" s="258">
        <f t="shared" si="5"/>
        <v>1549</v>
      </c>
      <c r="AE19" s="228">
        <f t="shared" si="6"/>
        <v>1.3157894736842035E-2</v>
      </c>
      <c r="AF19" s="229">
        <f t="shared" si="7"/>
        <v>-0.13608477412158393</v>
      </c>
      <c r="AG19" s="58"/>
    </row>
    <row r="20" spans="1:36" ht="15" x14ac:dyDescent="0.35">
      <c r="A20" s="28" t="s">
        <v>7</v>
      </c>
      <c r="B20" s="211">
        <v>5143</v>
      </c>
      <c r="C20" s="212">
        <f t="shared" si="2"/>
        <v>5601</v>
      </c>
      <c r="D20" s="208">
        <f>(C20-B20)/B20</f>
        <v>8.9053081858837257E-2</v>
      </c>
      <c r="E20" s="30">
        <v>395</v>
      </c>
      <c r="F20" s="30">
        <v>369</v>
      </c>
      <c r="G20" s="30">
        <v>502</v>
      </c>
      <c r="H20" s="30">
        <v>452</v>
      </c>
      <c r="I20" s="30">
        <v>523</v>
      </c>
      <c r="J20" s="30">
        <v>671</v>
      </c>
      <c r="K20" s="30">
        <v>615</v>
      </c>
      <c r="L20" s="30">
        <v>239</v>
      </c>
      <c r="M20" s="30">
        <v>431</v>
      </c>
      <c r="N20" s="30">
        <v>451</v>
      </c>
      <c r="O20" s="30">
        <v>488</v>
      </c>
      <c r="P20" s="30">
        <v>465</v>
      </c>
      <c r="Q20" s="30">
        <v>545</v>
      </c>
      <c r="R20" s="30">
        <v>471</v>
      </c>
      <c r="S20" s="30">
        <v>835</v>
      </c>
      <c r="T20" s="30">
        <v>538</v>
      </c>
      <c r="U20" s="30">
        <v>534</v>
      </c>
      <c r="V20" s="190">
        <v>536</v>
      </c>
      <c r="W20" s="190">
        <v>543</v>
      </c>
      <c r="X20" s="190">
        <v>249</v>
      </c>
      <c r="Y20" s="30"/>
      <c r="Z20" s="30"/>
      <c r="AA20" s="30"/>
      <c r="AB20" s="30"/>
      <c r="AC20" s="257">
        <f t="shared" si="4"/>
        <v>3766</v>
      </c>
      <c r="AD20" s="258">
        <f t="shared" si="5"/>
        <v>4251</v>
      </c>
      <c r="AE20" s="228">
        <f t="shared" si="6"/>
        <v>4.1841004184100417E-2</v>
      </c>
      <c r="AF20" s="229">
        <f t="shared" si="7"/>
        <v>0.1287838555496548</v>
      </c>
      <c r="AG20" s="58"/>
    </row>
    <row r="21" spans="1:36" ht="15.6" thickBot="1" x14ac:dyDescent="0.4">
      <c r="A21" s="29" t="s">
        <v>8</v>
      </c>
      <c r="B21" s="322">
        <v>10300</v>
      </c>
      <c r="C21" s="323">
        <f t="shared" si="2"/>
        <v>12820</v>
      </c>
      <c r="D21" s="324">
        <f>(C21-B21)/B21</f>
        <v>0.24466019417475729</v>
      </c>
      <c r="E21" s="325">
        <v>867</v>
      </c>
      <c r="F21" s="325">
        <v>958</v>
      </c>
      <c r="G21" s="325">
        <v>1267</v>
      </c>
      <c r="H21" s="325">
        <v>1395</v>
      </c>
      <c r="I21" s="325">
        <v>1366</v>
      </c>
      <c r="J21" s="325">
        <v>1279</v>
      </c>
      <c r="K21" s="325">
        <v>1144</v>
      </c>
      <c r="L21" s="325">
        <v>505</v>
      </c>
      <c r="M21" s="325">
        <v>1205</v>
      </c>
      <c r="N21" s="325">
        <v>1113</v>
      </c>
      <c r="O21" s="325">
        <v>782</v>
      </c>
      <c r="P21" s="325">
        <v>939</v>
      </c>
      <c r="Q21" s="325">
        <v>918</v>
      </c>
      <c r="R21" s="325">
        <v>1016</v>
      </c>
      <c r="S21" s="325">
        <v>1286</v>
      </c>
      <c r="T21" s="325">
        <v>1417</v>
      </c>
      <c r="U21" s="325">
        <v>1283</v>
      </c>
      <c r="V21" s="326">
        <v>1347</v>
      </c>
      <c r="W21" s="326">
        <v>1189</v>
      </c>
      <c r="X21" s="326">
        <v>414</v>
      </c>
      <c r="Y21" s="325"/>
      <c r="Z21" s="325"/>
      <c r="AA21" s="325"/>
      <c r="AB21" s="325"/>
      <c r="AC21" s="327">
        <f t="shared" si="4"/>
        <v>8781</v>
      </c>
      <c r="AD21" s="328">
        <f t="shared" si="5"/>
        <v>8870</v>
      </c>
      <c r="AE21" s="329">
        <f t="shared" si="6"/>
        <v>-0.18019801980198025</v>
      </c>
      <c r="AF21" s="330">
        <f t="shared" si="7"/>
        <v>1.0135519872451884E-2</v>
      </c>
      <c r="AG21" s="58"/>
    </row>
    <row r="22" spans="1:36" ht="15" thickBot="1" x14ac:dyDescent="0.35">
      <c r="A22" s="315" t="s">
        <v>4</v>
      </c>
      <c r="B22" s="213">
        <v>1558071</v>
      </c>
      <c r="C22" s="214">
        <f>SUM(E22:P22)</f>
        <v>1524656</v>
      </c>
      <c r="D22" s="215">
        <f t="shared" si="3"/>
        <v>-2.1446391082306261E-2</v>
      </c>
      <c r="E22" s="316">
        <f>E20+E19+E21+E18+E15+E11+E8</f>
        <v>133641</v>
      </c>
      <c r="F22" s="316">
        <f>F20+F19+F21+F18+F15+F11+F8</f>
        <v>137922</v>
      </c>
      <c r="G22" s="316">
        <f t="shared" ref="G22:P22" si="14">G20+G19+G21+G18+G15+G11+G8</f>
        <v>172229</v>
      </c>
      <c r="H22" s="316">
        <f t="shared" si="14"/>
        <v>139060</v>
      </c>
      <c r="I22" s="316">
        <f t="shared" si="14"/>
        <v>139400</v>
      </c>
      <c r="J22" s="316">
        <f t="shared" si="14"/>
        <v>132371</v>
      </c>
      <c r="K22" s="316">
        <f t="shared" si="14"/>
        <v>118514</v>
      </c>
      <c r="L22" s="316">
        <f t="shared" si="14"/>
        <v>67279</v>
      </c>
      <c r="M22" s="316">
        <f t="shared" si="14"/>
        <v>126738</v>
      </c>
      <c r="N22" s="316">
        <f t="shared" si="14"/>
        <v>125394</v>
      </c>
      <c r="O22" s="316">
        <f t="shared" si="14"/>
        <v>124016</v>
      </c>
      <c r="P22" s="316">
        <f t="shared" si="14"/>
        <v>108092</v>
      </c>
      <c r="Q22" s="316">
        <f t="shared" ref="Q22:AB22" si="15">Q20+Q19+Q21+Q18+Q15+Q11+Q8</f>
        <v>141976</v>
      </c>
      <c r="R22" s="316">
        <f t="shared" si="15"/>
        <v>157327</v>
      </c>
      <c r="S22" s="316">
        <f t="shared" si="15"/>
        <v>185153</v>
      </c>
      <c r="T22" s="316">
        <f t="shared" si="15"/>
        <v>155178</v>
      </c>
      <c r="U22" s="316">
        <f t="shared" si="15"/>
        <v>150052</v>
      </c>
      <c r="V22" s="317">
        <f t="shared" si="15"/>
        <v>146505</v>
      </c>
      <c r="W22" s="317">
        <f>W20+W19+W21+W18+W15+W11+W8</f>
        <v>123157</v>
      </c>
      <c r="X22" s="317">
        <f t="shared" si="15"/>
        <v>69420</v>
      </c>
      <c r="Y22" s="316">
        <f t="shared" si="15"/>
        <v>0</v>
      </c>
      <c r="Z22" s="316">
        <f t="shared" si="15"/>
        <v>0</v>
      </c>
      <c r="AA22" s="316">
        <f t="shared" si="15"/>
        <v>0</v>
      </c>
      <c r="AB22" s="316">
        <f t="shared" si="15"/>
        <v>0</v>
      </c>
      <c r="AC22" s="318">
        <f t="shared" si="4"/>
        <v>1040416</v>
      </c>
      <c r="AD22" s="319">
        <f t="shared" si="5"/>
        <v>1128768</v>
      </c>
      <c r="AE22" s="320">
        <f t="shared" si="6"/>
        <v>3.1822708423133506E-2</v>
      </c>
      <c r="AF22" s="321">
        <f t="shared" si="7"/>
        <v>8.4919878202565122E-2</v>
      </c>
      <c r="AG22" s="58"/>
    </row>
    <row r="23" spans="1:36" ht="11.4" customHeight="1" x14ac:dyDescent="0.3">
      <c r="A23" s="17"/>
      <c r="B23" s="17"/>
      <c r="C23" s="26"/>
      <c r="D23" s="2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282"/>
      <c r="W23" s="282"/>
      <c r="X23" s="282"/>
      <c r="Y23" s="17"/>
      <c r="Z23" s="17"/>
      <c r="AA23" s="17"/>
      <c r="AB23" s="17"/>
      <c r="AC23" s="57"/>
      <c r="AD23" s="57"/>
      <c r="AE23" s="94"/>
      <c r="AF23" s="17"/>
    </row>
    <row r="24" spans="1:36" x14ac:dyDescent="0.3">
      <c r="A24" s="32"/>
      <c r="B24" s="33"/>
      <c r="C24" s="33"/>
      <c r="D24" s="34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311"/>
      <c r="W24" s="311"/>
      <c r="X24" s="311"/>
      <c r="Y24" s="50"/>
      <c r="Z24" s="50"/>
      <c r="AA24" s="50"/>
      <c r="AB24" s="50"/>
      <c r="AC24" s="51"/>
      <c r="AD24" s="51"/>
      <c r="AE24" s="52"/>
      <c r="AF24" s="34"/>
    </row>
    <row r="25" spans="1:36" ht="15" thickBot="1" x14ac:dyDescent="0.35">
      <c r="C25" s="4"/>
      <c r="D25" s="4"/>
    </row>
    <row r="26" spans="1:36" ht="29.4" thickBot="1" x14ac:dyDescent="0.35">
      <c r="A26" s="90" t="s">
        <v>45</v>
      </c>
      <c r="B26" s="56" t="str">
        <f>B7</f>
        <v>TOTALE 2024</v>
      </c>
      <c r="C26" s="10" t="str">
        <f>C7</f>
        <v>TOTALE 2025</v>
      </c>
      <c r="E26" s="92" t="str">
        <f t="shared" ref="E26:AD26" si="16">E7</f>
        <v>2025-01</v>
      </c>
      <c r="F26" s="27" t="str">
        <f t="shared" si="16"/>
        <v>2025-02</v>
      </c>
      <c r="G26" s="27" t="str">
        <f t="shared" si="16"/>
        <v>2025-03</v>
      </c>
      <c r="H26" s="27" t="str">
        <f t="shared" si="16"/>
        <v>2025-04</v>
      </c>
      <c r="I26" s="27" t="str">
        <f t="shared" si="16"/>
        <v>2025-05</v>
      </c>
      <c r="J26" s="27" t="str">
        <f t="shared" si="16"/>
        <v>2025-06</v>
      </c>
      <c r="K26" s="27" t="str">
        <f t="shared" si="16"/>
        <v>2025-07</v>
      </c>
      <c r="L26" s="27" t="str">
        <f t="shared" si="16"/>
        <v>2025-08</v>
      </c>
      <c r="M26" s="27" t="str">
        <f t="shared" si="16"/>
        <v>2025-09</v>
      </c>
      <c r="N26" s="27" t="str">
        <f t="shared" si="16"/>
        <v>2025-10</v>
      </c>
      <c r="O26" s="27" t="str">
        <f t="shared" si="16"/>
        <v>2025-11</v>
      </c>
      <c r="P26" s="27" t="str">
        <f t="shared" si="16"/>
        <v>2025-12</v>
      </c>
      <c r="Q26" s="27" t="str">
        <f t="shared" si="16"/>
        <v>2026-01</v>
      </c>
      <c r="R26" s="27" t="str">
        <f t="shared" si="16"/>
        <v>2026-02</v>
      </c>
      <c r="S26" s="27" t="str">
        <f t="shared" si="16"/>
        <v>2026-03</v>
      </c>
      <c r="T26" s="27" t="str">
        <f t="shared" si="16"/>
        <v>2026-04</v>
      </c>
      <c r="U26" s="27" t="str">
        <f t="shared" si="16"/>
        <v>2026-05</v>
      </c>
      <c r="V26" s="280" t="str">
        <f t="shared" si="16"/>
        <v>2026-06</v>
      </c>
      <c r="W26" s="280" t="str">
        <f t="shared" si="16"/>
        <v>2026-07</v>
      </c>
      <c r="X26" s="280" t="str">
        <f t="shared" si="16"/>
        <v>2026-08</v>
      </c>
      <c r="Y26" s="27" t="str">
        <f t="shared" si="16"/>
        <v>2026-09</v>
      </c>
      <c r="Z26" s="27" t="str">
        <f t="shared" si="16"/>
        <v>2026-10</v>
      </c>
      <c r="AA26" s="27" t="str">
        <f t="shared" si="16"/>
        <v>2026-11</v>
      </c>
      <c r="AB26" s="27" t="str">
        <f t="shared" si="16"/>
        <v>2026-12</v>
      </c>
      <c r="AC26" s="99" t="str">
        <f t="shared" si="16"/>
        <v>Gen-ago 2025</v>
      </c>
      <c r="AD26" s="151" t="str">
        <f t="shared" si="16"/>
        <v>Gen-ago 2026</v>
      </c>
      <c r="AE26"/>
    </row>
    <row r="27" spans="1:36" ht="15" x14ac:dyDescent="0.35">
      <c r="A27" s="55" t="s">
        <v>58</v>
      </c>
      <c r="B27" s="222">
        <f t="shared" ref="B27:C37" si="17">B8/B$22*100</f>
        <v>31.766973392098308</v>
      </c>
      <c r="C27" s="204">
        <f t="shared" si="17"/>
        <v>29.975876525590035</v>
      </c>
      <c r="E27" s="97">
        <f t="shared" ref="E27:AD27" si="18">E8/E$22*100</f>
        <v>34.497646680285243</v>
      </c>
      <c r="F27" s="95">
        <f t="shared" si="18"/>
        <v>32.844651324661768</v>
      </c>
      <c r="G27" s="95">
        <f t="shared" si="18"/>
        <v>30.664986732780193</v>
      </c>
      <c r="H27" s="95">
        <f t="shared" si="18"/>
        <v>30.317848410757946</v>
      </c>
      <c r="I27" s="95">
        <f t="shared" si="18"/>
        <v>27.420373027259686</v>
      </c>
      <c r="J27" s="95">
        <f t="shared" si="18"/>
        <v>27.226507316557253</v>
      </c>
      <c r="K27" s="95">
        <f t="shared" si="18"/>
        <v>28.826974028384832</v>
      </c>
      <c r="L27" s="95">
        <f t="shared" si="18"/>
        <v>28.740022889757576</v>
      </c>
      <c r="M27" s="95">
        <f t="shared" si="18"/>
        <v>28.839811264182803</v>
      </c>
      <c r="N27" s="95">
        <f t="shared" si="18"/>
        <v>28.353031245514138</v>
      </c>
      <c r="O27" s="95">
        <f t="shared" si="18"/>
        <v>32.162785447039091</v>
      </c>
      <c r="P27" s="95">
        <f t="shared" si="18"/>
        <v>28.583984013618029</v>
      </c>
      <c r="Q27" s="95">
        <f t="shared" si="18"/>
        <v>32.644249732349131</v>
      </c>
      <c r="R27" s="95">
        <f t="shared" si="18"/>
        <v>33.000057205692599</v>
      </c>
      <c r="S27" s="95">
        <f t="shared" si="18"/>
        <v>30.452112577165913</v>
      </c>
      <c r="T27" s="95">
        <f t="shared" si="18"/>
        <v>30.608075887045842</v>
      </c>
      <c r="U27" s="95">
        <f t="shared" si="18"/>
        <v>32.711993175699092</v>
      </c>
      <c r="V27" s="285">
        <f t="shared" si="18"/>
        <v>30.562096856762565</v>
      </c>
      <c r="W27" s="285">
        <f t="shared" si="18"/>
        <v>31.575955893696662</v>
      </c>
      <c r="X27" s="285">
        <f t="shared" si="18"/>
        <v>30.710169979832902</v>
      </c>
      <c r="Y27" s="95" t="e">
        <f t="shared" si="18"/>
        <v>#DIV/0!</v>
      </c>
      <c r="Z27" s="95" t="e">
        <f t="shared" si="18"/>
        <v>#DIV/0!</v>
      </c>
      <c r="AA27" s="95" t="e">
        <f t="shared" si="18"/>
        <v>#DIV/0!</v>
      </c>
      <c r="AB27" s="95" t="e">
        <f t="shared" si="18"/>
        <v>#DIV/0!</v>
      </c>
      <c r="AC27" s="251">
        <f t="shared" si="18"/>
        <v>30.193787869467599</v>
      </c>
      <c r="AD27" s="252">
        <f t="shared" si="18"/>
        <v>31.557591994103305</v>
      </c>
      <c r="AE27"/>
    </row>
    <row r="28" spans="1:36" s="58" customFormat="1" ht="15" x14ac:dyDescent="0.35">
      <c r="A28" s="61" t="s">
        <v>56</v>
      </c>
      <c r="B28" s="223">
        <f t="shared" si="17"/>
        <v>10.627436105286602</v>
      </c>
      <c r="C28" s="224">
        <f t="shared" si="17"/>
        <v>9.8457619292483027</v>
      </c>
      <c r="E28" s="98">
        <f t="shared" ref="E28:AD28" si="19">E9/E$22*100</f>
        <v>13.452458452121729</v>
      </c>
      <c r="F28" s="96">
        <f t="shared" si="19"/>
        <v>11.411522454720783</v>
      </c>
      <c r="G28" s="96">
        <f t="shared" si="19"/>
        <v>9.6934894820268358</v>
      </c>
      <c r="H28" s="96">
        <f t="shared" si="19"/>
        <v>8.7811016827268809</v>
      </c>
      <c r="I28" s="96">
        <f t="shared" si="19"/>
        <v>8.7446197991391674</v>
      </c>
      <c r="J28" s="96">
        <f t="shared" si="19"/>
        <v>9.162883108838038</v>
      </c>
      <c r="K28" s="96">
        <f t="shared" si="19"/>
        <v>9.608991342794944</v>
      </c>
      <c r="L28" s="96">
        <f t="shared" si="19"/>
        <v>8.7025669228139542</v>
      </c>
      <c r="M28" s="96">
        <f t="shared" si="19"/>
        <v>8.6580189051428924</v>
      </c>
      <c r="N28" s="96">
        <f t="shared" si="19"/>
        <v>8.2380337177217413</v>
      </c>
      <c r="O28" s="96">
        <f t="shared" si="19"/>
        <v>10.94778093149271</v>
      </c>
      <c r="P28" s="96">
        <f t="shared" si="19"/>
        <v>10.221848055360248</v>
      </c>
      <c r="Q28" s="96">
        <f t="shared" si="19"/>
        <v>12.553530174113936</v>
      </c>
      <c r="R28" s="96">
        <f t="shared" si="19"/>
        <v>12.794370959847958</v>
      </c>
      <c r="S28" s="96">
        <f t="shared" si="19"/>
        <v>11.209108142995253</v>
      </c>
      <c r="T28" s="96">
        <f t="shared" si="19"/>
        <v>10.571086107566794</v>
      </c>
      <c r="U28" s="96">
        <f t="shared" si="19"/>
        <v>12.316396982379443</v>
      </c>
      <c r="V28" s="191">
        <f t="shared" si="19"/>
        <v>10.665847581993788</v>
      </c>
      <c r="W28" s="191">
        <f t="shared" si="19"/>
        <v>9.4359232524338843</v>
      </c>
      <c r="X28" s="191">
        <f t="shared" si="19"/>
        <v>9.4410832613079805</v>
      </c>
      <c r="Y28" s="96" t="e">
        <f t="shared" si="19"/>
        <v>#DIV/0!</v>
      </c>
      <c r="Z28" s="96" t="e">
        <f t="shared" si="19"/>
        <v>#DIV/0!</v>
      </c>
      <c r="AA28" s="96" t="e">
        <f t="shared" si="19"/>
        <v>#DIV/0!</v>
      </c>
      <c r="AB28" s="96" t="e">
        <f t="shared" si="19"/>
        <v>#DIV/0!</v>
      </c>
      <c r="AC28" s="253">
        <f t="shared" si="19"/>
        <v>10.013782948359118</v>
      </c>
      <c r="AD28" s="254">
        <f t="shared" si="19"/>
        <v>11.285932981799625</v>
      </c>
    </row>
    <row r="29" spans="1:36" s="58" customFormat="1" ht="15" x14ac:dyDescent="0.35">
      <c r="A29" s="61" t="s">
        <v>57</v>
      </c>
      <c r="B29" s="223">
        <f t="shared" si="17"/>
        <v>21.139537286811706</v>
      </c>
      <c r="C29" s="224">
        <f t="shared" si="17"/>
        <v>20.130114596341734</v>
      </c>
      <c r="E29" s="98">
        <f t="shared" ref="E29:AD29" si="20">E10/E$22*100</f>
        <v>21.045188228163514</v>
      </c>
      <c r="F29" s="96">
        <f t="shared" si="20"/>
        <v>21.433128869940983</v>
      </c>
      <c r="G29" s="96">
        <f t="shared" si="20"/>
        <v>20.971497250753359</v>
      </c>
      <c r="H29" s="96">
        <f t="shared" si="20"/>
        <v>21.536746728031066</v>
      </c>
      <c r="I29" s="96">
        <f t="shared" si="20"/>
        <v>18.675753228120517</v>
      </c>
      <c r="J29" s="96">
        <f t="shared" si="20"/>
        <v>18.063624207719215</v>
      </c>
      <c r="K29" s="96">
        <f t="shared" si="20"/>
        <v>19.217982685589888</v>
      </c>
      <c r="L29" s="96">
        <f t="shared" si="20"/>
        <v>20.037455966943625</v>
      </c>
      <c r="M29" s="96">
        <f t="shared" si="20"/>
        <v>20.18179235903991</v>
      </c>
      <c r="N29" s="96">
        <f t="shared" si="20"/>
        <v>20.114997527792397</v>
      </c>
      <c r="O29" s="96">
        <f t="shared" si="20"/>
        <v>21.215004515546383</v>
      </c>
      <c r="P29" s="96">
        <f t="shared" si="20"/>
        <v>18.362135958257781</v>
      </c>
      <c r="Q29" s="96">
        <f t="shared" si="20"/>
        <v>20.090719558235197</v>
      </c>
      <c r="R29" s="96">
        <f t="shared" si="20"/>
        <v>20.205686245844642</v>
      </c>
      <c r="S29" s="96">
        <f t="shared" si="20"/>
        <v>19.243004434170661</v>
      </c>
      <c r="T29" s="96">
        <f t="shared" si="20"/>
        <v>20.03698977947905</v>
      </c>
      <c r="U29" s="96">
        <f t="shared" si="20"/>
        <v>20.395596193319648</v>
      </c>
      <c r="V29" s="191">
        <f t="shared" si="20"/>
        <v>19.896249274768778</v>
      </c>
      <c r="W29" s="191">
        <f t="shared" si="20"/>
        <v>22.140032641262778</v>
      </c>
      <c r="X29" s="191">
        <f t="shared" si="20"/>
        <v>21.269086718524921</v>
      </c>
      <c r="Y29" s="96" t="e">
        <f t="shared" si="20"/>
        <v>#DIV/0!</v>
      </c>
      <c r="Z29" s="96" t="e">
        <f t="shared" si="20"/>
        <v>#DIV/0!</v>
      </c>
      <c r="AA29" s="96" t="e">
        <f t="shared" si="20"/>
        <v>#DIV/0!</v>
      </c>
      <c r="AB29" s="96" t="e">
        <f t="shared" si="20"/>
        <v>#DIV/0!</v>
      </c>
      <c r="AC29" s="253">
        <f t="shared" si="20"/>
        <v>20.18000492110848</v>
      </c>
      <c r="AD29" s="254">
        <f t="shared" si="20"/>
        <v>20.27165901230368</v>
      </c>
    </row>
    <row r="30" spans="1:36" ht="15" x14ac:dyDescent="0.35">
      <c r="A30" s="28" t="s">
        <v>59</v>
      </c>
      <c r="B30" s="225">
        <f t="shared" si="17"/>
        <v>10.159421489778065</v>
      </c>
      <c r="C30" s="203">
        <f t="shared" si="17"/>
        <v>9.3532573905195662</v>
      </c>
      <c r="E30" s="98">
        <f t="shared" ref="E30:AD30" si="21">E11/E$22*100</f>
        <v>8.6081367245081974</v>
      </c>
      <c r="F30" s="96">
        <f t="shared" si="21"/>
        <v>9.1297980017691156</v>
      </c>
      <c r="G30" s="96">
        <f t="shared" si="21"/>
        <v>9.9071584924722309</v>
      </c>
      <c r="H30" s="96">
        <f t="shared" si="21"/>
        <v>9.5944196749604487</v>
      </c>
      <c r="I30" s="96">
        <f t="shared" si="21"/>
        <v>9.2037302725968431</v>
      </c>
      <c r="J30" s="96">
        <f t="shared" si="21"/>
        <v>10.092845109578381</v>
      </c>
      <c r="K30" s="96">
        <f t="shared" si="21"/>
        <v>8.2083129419309113</v>
      </c>
      <c r="L30" s="96">
        <f t="shared" si="21"/>
        <v>8.7679662301758352</v>
      </c>
      <c r="M30" s="96">
        <f t="shared" si="21"/>
        <v>9.269516640628698</v>
      </c>
      <c r="N30" s="96">
        <f t="shared" si="21"/>
        <v>8.6511316330924934</v>
      </c>
      <c r="O30" s="96">
        <f t="shared" si="21"/>
        <v>9.6858469874854851</v>
      </c>
      <c r="P30" s="96">
        <f t="shared" si="21"/>
        <v>10.80468489804981</v>
      </c>
      <c r="Q30" s="96">
        <f t="shared" si="21"/>
        <v>7.1350087338705137</v>
      </c>
      <c r="R30" s="96">
        <f t="shared" si="21"/>
        <v>7.431019469004049</v>
      </c>
      <c r="S30" s="96">
        <f t="shared" si="21"/>
        <v>7.6585310526969579</v>
      </c>
      <c r="T30" s="96">
        <f t="shared" si="21"/>
        <v>7.3818453646779831</v>
      </c>
      <c r="U30" s="96">
        <f t="shared" si="21"/>
        <v>7.3247940713885846</v>
      </c>
      <c r="V30" s="191">
        <f t="shared" si="21"/>
        <v>8.4775263642879093</v>
      </c>
      <c r="W30" s="191">
        <f t="shared" si="21"/>
        <v>7.1916334434908284</v>
      </c>
      <c r="X30" s="191">
        <f t="shared" si="21"/>
        <v>7.628925381734371</v>
      </c>
      <c r="Y30" s="96" t="e">
        <f t="shared" si="21"/>
        <v>#DIV/0!</v>
      </c>
      <c r="Z30" s="96" t="e">
        <f t="shared" si="21"/>
        <v>#DIV/0!</v>
      </c>
      <c r="AA30" s="96" t="e">
        <f t="shared" si="21"/>
        <v>#DIV/0!</v>
      </c>
      <c r="AB30" s="96" t="e">
        <f t="shared" si="21"/>
        <v>#DIV/0!</v>
      </c>
      <c r="AC30" s="251">
        <f t="shared" si="21"/>
        <v>9.2576430966075112</v>
      </c>
      <c r="AD30" s="252">
        <f t="shared" si="21"/>
        <v>7.5321058003061738</v>
      </c>
      <c r="AE30"/>
    </row>
    <row r="31" spans="1:36" s="58" customFormat="1" ht="15" x14ac:dyDescent="0.35">
      <c r="A31" s="61" t="s">
        <v>60</v>
      </c>
      <c r="B31" s="223">
        <f t="shared" si="17"/>
        <v>6.3542675526339938</v>
      </c>
      <c r="C31" s="224">
        <f t="shared" si="17"/>
        <v>5.9944669486100475</v>
      </c>
      <c r="E31" s="98">
        <f t="shared" ref="E31:AD31" si="22">E12/E$22*100</f>
        <v>5.6150432876138305</v>
      </c>
      <c r="F31" s="96">
        <f t="shared" si="22"/>
        <v>5.9990429373123941</v>
      </c>
      <c r="G31" s="96">
        <f t="shared" si="22"/>
        <v>6.4634875659732094</v>
      </c>
      <c r="H31" s="96">
        <f t="shared" si="22"/>
        <v>6.6899180209981299</v>
      </c>
      <c r="I31" s="96">
        <f t="shared" si="22"/>
        <v>6.3400286944045909</v>
      </c>
      <c r="J31" s="96">
        <f t="shared" si="22"/>
        <v>6.3269145054430345</v>
      </c>
      <c r="K31" s="96">
        <f t="shared" si="22"/>
        <v>5.3158276659297634</v>
      </c>
      <c r="L31" s="96">
        <f t="shared" si="22"/>
        <v>5.5827226920733066</v>
      </c>
      <c r="M31" s="96">
        <f t="shared" si="22"/>
        <v>5.8538086446054063</v>
      </c>
      <c r="N31" s="96">
        <f t="shared" si="22"/>
        <v>5.6350383590921416</v>
      </c>
      <c r="O31" s="96">
        <f t="shared" si="22"/>
        <v>5.6984582634498775</v>
      </c>
      <c r="P31" s="96">
        <f t="shared" si="22"/>
        <v>5.8848018354734855</v>
      </c>
      <c r="Q31" s="96">
        <f t="shared" si="22"/>
        <v>4.6289513720628843</v>
      </c>
      <c r="R31" s="96">
        <f t="shared" si="22"/>
        <v>4.5408607549880191</v>
      </c>
      <c r="S31" s="96">
        <f t="shared" si="22"/>
        <v>4.253239212975215</v>
      </c>
      <c r="T31" s="96">
        <f t="shared" si="22"/>
        <v>4.6810759257111183</v>
      </c>
      <c r="U31" s="96">
        <f t="shared" si="22"/>
        <v>4.4797803428144913</v>
      </c>
      <c r="V31" s="191">
        <f t="shared" si="22"/>
        <v>4.5827787447527388</v>
      </c>
      <c r="W31" s="191">
        <f t="shared" si="22"/>
        <v>4.4439211737863058</v>
      </c>
      <c r="X31" s="191">
        <f t="shared" si="22"/>
        <v>4.9366176894266784</v>
      </c>
      <c r="Y31" s="96" t="e">
        <f t="shared" si="22"/>
        <v>#DIV/0!</v>
      </c>
      <c r="Z31" s="96" t="e">
        <f t="shared" si="22"/>
        <v>#DIV/0!</v>
      </c>
      <c r="AA31" s="96" t="e">
        <f t="shared" si="22"/>
        <v>#DIV/0!</v>
      </c>
      <c r="AB31" s="96" t="e">
        <f t="shared" si="22"/>
        <v>#DIV/0!</v>
      </c>
      <c r="AC31" s="253">
        <f t="shared" si="22"/>
        <v>6.1015978224094978</v>
      </c>
      <c r="AD31" s="254">
        <f t="shared" si="22"/>
        <v>4.5351214775755517</v>
      </c>
    </row>
    <row r="32" spans="1:36" s="58" customFormat="1" ht="15" x14ac:dyDescent="0.35">
      <c r="A32" s="61" t="s">
        <v>61</v>
      </c>
      <c r="B32" s="223">
        <f t="shared" si="17"/>
        <v>3.1976078111973076</v>
      </c>
      <c r="C32" s="224">
        <f t="shared" si="17"/>
        <v>2.7075615745453403</v>
      </c>
      <c r="E32" s="98">
        <f t="shared" ref="E32:AD32" si="23">E13/E$22*100</f>
        <v>2.2403304375154329</v>
      </c>
      <c r="F32" s="96">
        <f t="shared" si="23"/>
        <v>2.5130146024564608</v>
      </c>
      <c r="G32" s="96">
        <f t="shared" si="23"/>
        <v>2.8909184864337596</v>
      </c>
      <c r="H32" s="96">
        <f t="shared" si="23"/>
        <v>2.3752337120667337</v>
      </c>
      <c r="I32" s="96">
        <f t="shared" si="23"/>
        <v>2.2388809182209468</v>
      </c>
      <c r="J32" s="96">
        <f t="shared" si="23"/>
        <v>2.9190683760038074</v>
      </c>
      <c r="K32" s="96">
        <f t="shared" si="23"/>
        <v>2.2790556389962369</v>
      </c>
      <c r="L32" s="96">
        <f t="shared" si="23"/>
        <v>2.5282777686945406</v>
      </c>
      <c r="M32" s="96">
        <f t="shared" si="23"/>
        <v>2.8263030819485868</v>
      </c>
      <c r="N32" s="96">
        <f t="shared" si="23"/>
        <v>2.4155860726988534</v>
      </c>
      <c r="O32" s="96">
        <f t="shared" si="23"/>
        <v>3.2503870468326665</v>
      </c>
      <c r="P32" s="96">
        <f t="shared" si="23"/>
        <v>4.172371683380824</v>
      </c>
      <c r="Q32" s="96">
        <f t="shared" si="23"/>
        <v>1.9397644672338985</v>
      </c>
      <c r="R32" s="96">
        <f t="shared" si="23"/>
        <v>2.3587813916238156</v>
      </c>
      <c r="S32" s="96">
        <f t="shared" si="23"/>
        <v>2.7388160062218816</v>
      </c>
      <c r="T32" s="96">
        <f t="shared" si="23"/>
        <v>2.033793450102463</v>
      </c>
      <c r="U32" s="96">
        <f t="shared" si="23"/>
        <v>2.2125663103457467</v>
      </c>
      <c r="V32" s="191">
        <f t="shared" si="23"/>
        <v>3.3104672195488209</v>
      </c>
      <c r="W32" s="191">
        <f t="shared" si="23"/>
        <v>2.2345461484121891</v>
      </c>
      <c r="X32" s="191">
        <f t="shared" si="23"/>
        <v>2.2241428983002018</v>
      </c>
      <c r="Y32" s="96" t="e">
        <f t="shared" si="23"/>
        <v>#DIV/0!</v>
      </c>
      <c r="Z32" s="96" t="e">
        <f t="shared" si="23"/>
        <v>#DIV/0!</v>
      </c>
      <c r="AA32" s="96" t="e">
        <f t="shared" si="23"/>
        <v>#DIV/0!</v>
      </c>
      <c r="AB32" s="96" t="e">
        <f t="shared" si="23"/>
        <v>#DIV/0!</v>
      </c>
      <c r="AC32" s="253">
        <f t="shared" si="23"/>
        <v>2.5113992864392705</v>
      </c>
      <c r="AD32" s="254">
        <f t="shared" si="23"/>
        <v>2.405985995350683</v>
      </c>
    </row>
    <row r="33" spans="1:31" s="58" customFormat="1" ht="15" x14ac:dyDescent="0.35">
      <c r="A33" s="61" t="s">
        <v>66</v>
      </c>
      <c r="B33" s="223">
        <f t="shared" si="17"/>
        <v>0.6075461259467636</v>
      </c>
      <c r="C33" s="224">
        <f t="shared" si="17"/>
        <v>0.65122886736417918</v>
      </c>
      <c r="E33" s="98">
        <f t="shared" ref="E33:AD33" si="24">E14/E$22*100</f>
        <v>0.7527629993789331</v>
      </c>
      <c r="F33" s="96">
        <f t="shared" si="24"/>
        <v>0.617740462000261</v>
      </c>
      <c r="G33" s="96">
        <f t="shared" si="24"/>
        <v>0.55275244006526192</v>
      </c>
      <c r="H33" s="96">
        <f t="shared" si="24"/>
        <v>0.52926794189558468</v>
      </c>
      <c r="I33" s="96">
        <f t="shared" si="24"/>
        <v>0.62482065997130565</v>
      </c>
      <c r="J33" s="96">
        <f t="shared" si="24"/>
        <v>0.84686222813153933</v>
      </c>
      <c r="K33" s="96">
        <f t="shared" si="24"/>
        <v>0.61342963700491082</v>
      </c>
      <c r="L33" s="96">
        <f t="shared" si="24"/>
        <v>0.65696576940798768</v>
      </c>
      <c r="M33" s="96">
        <f t="shared" si="24"/>
        <v>0.5894049140747053</v>
      </c>
      <c r="N33" s="96">
        <f t="shared" si="24"/>
        <v>0.6005072013014976</v>
      </c>
      <c r="O33" s="96">
        <f t="shared" si="24"/>
        <v>0.73700167720294152</v>
      </c>
      <c r="P33" s="96">
        <f t="shared" si="24"/>
        <v>0.74751137919550015</v>
      </c>
      <c r="Q33" s="96">
        <f t="shared" si="24"/>
        <v>0.56629289457373078</v>
      </c>
      <c r="R33" s="96">
        <f t="shared" si="24"/>
        <v>0.53137732239221491</v>
      </c>
      <c r="S33" s="96">
        <f t="shared" si="24"/>
        <v>0.66647583349986228</v>
      </c>
      <c r="T33" s="96">
        <f t="shared" si="24"/>
        <v>0.6669759888644009</v>
      </c>
      <c r="U33" s="96">
        <f t="shared" si="24"/>
        <v>0.63244741822834749</v>
      </c>
      <c r="V33" s="191">
        <f t="shared" si="24"/>
        <v>0.58428039998634862</v>
      </c>
      <c r="W33" s="191">
        <f t="shared" si="24"/>
        <v>0.51316612129233419</v>
      </c>
      <c r="X33" s="191">
        <f t="shared" si="24"/>
        <v>0.46816479400749067</v>
      </c>
      <c r="Y33" s="96" t="e">
        <f t="shared" si="24"/>
        <v>#DIV/0!</v>
      </c>
      <c r="Z33" s="96" t="e">
        <f t="shared" si="24"/>
        <v>#DIV/0!</v>
      </c>
      <c r="AA33" s="96" t="e">
        <f t="shared" si="24"/>
        <v>#DIV/0!</v>
      </c>
      <c r="AB33" s="96" t="e">
        <f t="shared" si="24"/>
        <v>#DIV/0!</v>
      </c>
      <c r="AC33" s="253">
        <f t="shared" si="24"/>
        <v>0.6446459877587426</v>
      </c>
      <c r="AD33" s="254">
        <f t="shared" si="24"/>
        <v>0.59099832737993985</v>
      </c>
    </row>
    <row r="34" spans="1:31" ht="15" x14ac:dyDescent="0.35">
      <c r="A34" s="28" t="s">
        <v>62</v>
      </c>
      <c r="B34" s="225">
        <f t="shared" si="17"/>
        <v>55.077977832845868</v>
      </c>
      <c r="C34" s="203">
        <f t="shared" si="17"/>
        <v>57.599156793401264</v>
      </c>
      <c r="E34" s="98">
        <f t="shared" ref="E34:AD34" si="25">E15/E$22*100</f>
        <v>53.91982999229279</v>
      </c>
      <c r="F34" s="96">
        <f t="shared" si="25"/>
        <v>55.172488798016275</v>
      </c>
      <c r="G34" s="96">
        <f t="shared" si="25"/>
        <v>56.391780710565584</v>
      </c>
      <c r="H34" s="96">
        <f t="shared" si="25"/>
        <v>56.428160506256297</v>
      </c>
      <c r="I34" s="96">
        <f t="shared" si="25"/>
        <v>59.756814921090381</v>
      </c>
      <c r="J34" s="96">
        <f t="shared" si="25"/>
        <v>59.042388438555271</v>
      </c>
      <c r="K34" s="96">
        <f t="shared" si="25"/>
        <v>59.194694297720098</v>
      </c>
      <c r="L34" s="96">
        <f t="shared" si="25"/>
        <v>59.428647869320294</v>
      </c>
      <c r="M34" s="96">
        <f t="shared" si="25"/>
        <v>59.09514115734823</v>
      </c>
      <c r="N34" s="96">
        <f t="shared" si="25"/>
        <v>60.465413018166736</v>
      </c>
      <c r="O34" s="96">
        <f t="shared" si="25"/>
        <v>56.01777190039995</v>
      </c>
      <c r="P34" s="96">
        <f t="shared" si="25"/>
        <v>57.971912815009439</v>
      </c>
      <c r="Q34" s="96">
        <f t="shared" si="25"/>
        <v>57.209669239871531</v>
      </c>
      <c r="R34" s="96">
        <f t="shared" si="25"/>
        <v>57.322646462463531</v>
      </c>
      <c r="S34" s="96">
        <f t="shared" si="25"/>
        <v>59.31958974469763</v>
      </c>
      <c r="T34" s="96">
        <f t="shared" si="25"/>
        <v>59.216512649989042</v>
      </c>
      <c r="U34" s="96">
        <f t="shared" si="25"/>
        <v>57.237491003118926</v>
      </c>
      <c r="V34" s="191">
        <f t="shared" si="25"/>
        <v>57.899047814067785</v>
      </c>
      <c r="W34" s="191">
        <f t="shared" si="25"/>
        <v>57.94230129022305</v>
      </c>
      <c r="X34" s="191">
        <f t="shared" si="25"/>
        <v>58.931143762604435</v>
      </c>
      <c r="Y34" s="96" t="e">
        <f t="shared" si="25"/>
        <v>#DIV/0!</v>
      </c>
      <c r="Z34" s="96" t="e">
        <f t="shared" si="25"/>
        <v>#DIV/0!</v>
      </c>
      <c r="AA34" s="96" t="e">
        <f t="shared" si="25"/>
        <v>#DIV/0!</v>
      </c>
      <c r="AB34" s="96" t="e">
        <f t="shared" si="25"/>
        <v>#DIV/0!</v>
      </c>
      <c r="AC34" s="251">
        <f t="shared" si="25"/>
        <v>57.221246116937841</v>
      </c>
      <c r="AD34" s="252">
        <f t="shared" si="25"/>
        <v>58.126382037761523</v>
      </c>
      <c r="AE34"/>
    </row>
    <row r="35" spans="1:31" s="58" customFormat="1" ht="15" x14ac:dyDescent="0.35">
      <c r="A35" s="61" t="s">
        <v>64</v>
      </c>
      <c r="B35" s="223">
        <f t="shared" si="17"/>
        <v>40.258755859007714</v>
      </c>
      <c r="C35" s="224">
        <f t="shared" si="17"/>
        <v>39.994989033591835</v>
      </c>
      <c r="E35" s="98">
        <f t="shared" ref="E35:AD35" si="26">E16/E$22*100</f>
        <v>38.378192321218791</v>
      </c>
      <c r="F35" s="96">
        <f t="shared" si="26"/>
        <v>40.262612201099174</v>
      </c>
      <c r="G35" s="96">
        <f t="shared" si="26"/>
        <v>39.795272573143897</v>
      </c>
      <c r="H35" s="96">
        <f t="shared" si="26"/>
        <v>39.498777506112468</v>
      </c>
      <c r="I35" s="96">
        <f t="shared" si="26"/>
        <v>42.28263988522238</v>
      </c>
      <c r="J35" s="96">
        <f t="shared" si="26"/>
        <v>40.330586004487387</v>
      </c>
      <c r="K35" s="96">
        <f t="shared" si="26"/>
        <v>40.591828813473512</v>
      </c>
      <c r="L35" s="96">
        <f t="shared" si="26"/>
        <v>41.341280340076395</v>
      </c>
      <c r="M35" s="96">
        <f t="shared" si="26"/>
        <v>39.501964683046914</v>
      </c>
      <c r="N35" s="96">
        <f t="shared" si="26"/>
        <v>42.233280699236012</v>
      </c>
      <c r="O35" s="96">
        <f t="shared" si="26"/>
        <v>38.658721455296089</v>
      </c>
      <c r="P35" s="96">
        <f t="shared" si="26"/>
        <v>37.270103245383559</v>
      </c>
      <c r="Q35" s="96">
        <f t="shared" si="26"/>
        <v>36.208232377303204</v>
      </c>
      <c r="R35" s="96">
        <f t="shared" si="26"/>
        <v>38.280778251666909</v>
      </c>
      <c r="S35" s="96">
        <f t="shared" si="26"/>
        <v>39.299930327890984</v>
      </c>
      <c r="T35" s="96">
        <f t="shared" si="26"/>
        <v>38.571833636211316</v>
      </c>
      <c r="U35" s="96">
        <f t="shared" si="26"/>
        <v>37.618958760962869</v>
      </c>
      <c r="V35" s="191">
        <f t="shared" si="26"/>
        <v>36.546192962697518</v>
      </c>
      <c r="W35" s="191">
        <f t="shared" si="26"/>
        <v>37.378305739828022</v>
      </c>
      <c r="X35" s="191">
        <f t="shared" si="26"/>
        <v>36.609046384327279</v>
      </c>
      <c r="Y35" s="96" t="e">
        <f t="shared" si="26"/>
        <v>#DIV/0!</v>
      </c>
      <c r="Z35" s="96" t="e">
        <f t="shared" si="26"/>
        <v>#DIV/0!</v>
      </c>
      <c r="AA35" s="96" t="e">
        <f t="shared" si="26"/>
        <v>#DIV/0!</v>
      </c>
      <c r="AB35" s="96" t="e">
        <f t="shared" si="26"/>
        <v>#DIV/0!</v>
      </c>
      <c r="AC35" s="253">
        <f t="shared" si="26"/>
        <v>40.227658936425428</v>
      </c>
      <c r="AD35" s="254">
        <f t="shared" si="26"/>
        <v>37.71288697057323</v>
      </c>
    </row>
    <row r="36" spans="1:31" s="58" customFormat="1" ht="15" x14ac:dyDescent="0.35">
      <c r="A36" s="61" t="s">
        <v>65</v>
      </c>
      <c r="B36" s="223">
        <f t="shared" si="17"/>
        <v>14.819221973838163</v>
      </c>
      <c r="C36" s="224">
        <f t="shared" si="17"/>
        <v>17.604167759809425</v>
      </c>
      <c r="E36" s="98">
        <f t="shared" ref="E36:AD36" si="27">E17/E$22*100</f>
        <v>15.541637671073996</v>
      </c>
      <c r="F36" s="96">
        <f t="shared" si="27"/>
        <v>14.909876596917099</v>
      </c>
      <c r="G36" s="96">
        <f t="shared" si="27"/>
        <v>16.59650813742169</v>
      </c>
      <c r="H36" s="96">
        <f t="shared" si="27"/>
        <v>16.929383000143822</v>
      </c>
      <c r="I36" s="96">
        <f t="shared" si="27"/>
        <v>17.474175035868004</v>
      </c>
      <c r="J36" s="96">
        <f t="shared" si="27"/>
        <v>18.711802434067884</v>
      </c>
      <c r="K36" s="96">
        <f t="shared" si="27"/>
        <v>18.602865484246585</v>
      </c>
      <c r="L36" s="96">
        <f t="shared" si="27"/>
        <v>18.087367529243895</v>
      </c>
      <c r="M36" s="96">
        <f t="shared" si="27"/>
        <v>19.593176474301313</v>
      </c>
      <c r="N36" s="96">
        <f t="shared" si="27"/>
        <v>18.232132318930731</v>
      </c>
      <c r="O36" s="96">
        <f t="shared" si="27"/>
        <v>17.359050445103858</v>
      </c>
      <c r="P36" s="96">
        <f t="shared" si="27"/>
        <v>20.701809569625873</v>
      </c>
      <c r="Q36" s="96">
        <f t="shared" si="27"/>
        <v>21.001436862568319</v>
      </c>
      <c r="R36" s="96">
        <f t="shared" si="27"/>
        <v>19.041868210796618</v>
      </c>
      <c r="S36" s="96">
        <f t="shared" si="27"/>
        <v>20.01965941680664</v>
      </c>
      <c r="T36" s="96">
        <f t="shared" si="27"/>
        <v>20.644679013777726</v>
      </c>
      <c r="U36" s="96">
        <f t="shared" si="27"/>
        <v>19.618532242156054</v>
      </c>
      <c r="V36" s="191">
        <f t="shared" si="27"/>
        <v>21.35285485137026</v>
      </c>
      <c r="W36" s="191">
        <f t="shared" si="27"/>
        <v>20.563995550395024</v>
      </c>
      <c r="X36" s="191">
        <f t="shared" si="27"/>
        <v>22.322097378277153</v>
      </c>
      <c r="Y36" s="96" t="e">
        <f t="shared" si="27"/>
        <v>#DIV/0!</v>
      </c>
      <c r="Z36" s="96" t="e">
        <f t="shared" si="27"/>
        <v>#DIV/0!</v>
      </c>
      <c r="AA36" s="96" t="e">
        <f t="shared" si="27"/>
        <v>#DIV/0!</v>
      </c>
      <c r="AB36" s="96" t="e">
        <f t="shared" si="27"/>
        <v>#DIV/0!</v>
      </c>
      <c r="AC36" s="253">
        <f t="shared" si="27"/>
        <v>16.99358718051241</v>
      </c>
      <c r="AD36" s="254">
        <f t="shared" si="27"/>
        <v>20.413495067188297</v>
      </c>
    </row>
    <row r="37" spans="1:31" ht="15" x14ac:dyDescent="0.35">
      <c r="A37" s="28" t="s">
        <v>63</v>
      </c>
      <c r="B37" s="225">
        <f t="shared" si="17"/>
        <v>1.8239861983183052</v>
      </c>
      <c r="C37" s="203">
        <f t="shared" si="17"/>
        <v>1.6982191392681367</v>
      </c>
      <c r="E37" s="98">
        <f t="shared" ref="E37:AD37" si="28">E18/E$22*100</f>
        <v>1.8055836158065264</v>
      </c>
      <c r="F37" s="96">
        <f t="shared" si="28"/>
        <v>1.7314134075781962</v>
      </c>
      <c r="G37" s="96">
        <f t="shared" si="28"/>
        <v>1.8428952150915352</v>
      </c>
      <c r="H37" s="96">
        <f t="shared" si="28"/>
        <v>2.2033654537609664</v>
      </c>
      <c r="I37" s="96">
        <f t="shared" si="28"/>
        <v>2.0724533715925397</v>
      </c>
      <c r="J37" s="96">
        <f t="shared" si="28"/>
        <v>1.9747527781764891</v>
      </c>
      <c r="K37" s="96">
        <f t="shared" si="28"/>
        <v>2.1052365121420258</v>
      </c>
      <c r="L37" s="96">
        <f t="shared" si="28"/>
        <v>1.8445577371839654</v>
      </c>
      <c r="M37" s="96">
        <f t="shared" si="28"/>
        <v>1.3413498713882182</v>
      </c>
      <c r="N37" s="96">
        <f t="shared" si="28"/>
        <v>1.1332280651386828</v>
      </c>
      <c r="O37" s="96">
        <f t="shared" si="28"/>
        <v>0.97809960005160634</v>
      </c>
      <c r="P37" s="96">
        <f t="shared" si="28"/>
        <v>1.1841764422899013</v>
      </c>
      <c r="Q37" s="96">
        <f t="shared" si="28"/>
        <v>1.8791908491576039</v>
      </c>
      <c r="R37" s="96">
        <f t="shared" si="28"/>
        <v>1.199412688222619</v>
      </c>
      <c r="S37" s="96">
        <f t="shared" si="28"/>
        <v>1.3070271613206377</v>
      </c>
      <c r="T37" s="96">
        <f t="shared" si="28"/>
        <v>1.4099936846717962</v>
      </c>
      <c r="U37" s="96">
        <f t="shared" si="28"/>
        <v>1.3848532508730307</v>
      </c>
      <c r="V37" s="191">
        <f t="shared" si="28"/>
        <v>1.5419268966929456</v>
      </c>
      <c r="W37" s="191">
        <f t="shared" si="28"/>
        <v>1.7043286211908377</v>
      </c>
      <c r="X37" s="191">
        <f t="shared" si="28"/>
        <v>1.6637856525496975</v>
      </c>
      <c r="Y37" s="96" t="e">
        <f t="shared" si="28"/>
        <v>#DIV/0!</v>
      </c>
      <c r="Z37" s="96" t="e">
        <f t="shared" si="28"/>
        <v>#DIV/0!</v>
      </c>
      <c r="AA37" s="96" t="e">
        <f t="shared" si="28"/>
        <v>#DIV/0!</v>
      </c>
      <c r="AB37" s="96" t="e">
        <f t="shared" si="28"/>
        <v>#DIV/0!</v>
      </c>
      <c r="AC37" s="251">
        <f t="shared" si="28"/>
        <v>1.9490280810752623</v>
      </c>
      <c r="AD37" s="252">
        <f t="shared" si="28"/>
        <v>1.4842731190111698</v>
      </c>
      <c r="AE37"/>
    </row>
    <row r="38" spans="1:31" ht="15" x14ac:dyDescent="0.35">
      <c r="A38" s="28" t="s">
        <v>8</v>
      </c>
      <c r="B38" s="225">
        <f>B21/B$22*100</f>
        <v>0.66107385350218317</v>
      </c>
      <c r="C38" s="203">
        <f>C21/C$22*100</f>
        <v>0.84084541037453686</v>
      </c>
      <c r="E38" s="98">
        <f t="shared" ref="E38:AD38" si="29">E21/E$22*100</f>
        <v>0.64875300244685397</v>
      </c>
      <c r="F38" s="96">
        <f t="shared" si="29"/>
        <v>0.69459549600498827</v>
      </c>
      <c r="G38" s="96">
        <f t="shared" si="29"/>
        <v>0.73564846802803241</v>
      </c>
      <c r="H38" s="96">
        <f t="shared" si="29"/>
        <v>1.0031641018265498</v>
      </c>
      <c r="I38" s="96">
        <f t="shared" si="29"/>
        <v>0.97991391678622675</v>
      </c>
      <c r="J38" s="96">
        <f t="shared" si="29"/>
        <v>0.96622371969691234</v>
      </c>
      <c r="K38" s="96">
        <f t="shared" si="29"/>
        <v>0.96528680155930946</v>
      </c>
      <c r="L38" s="96">
        <f t="shared" si="29"/>
        <v>0.75060568676704476</v>
      </c>
      <c r="M38" s="96">
        <f t="shared" si="29"/>
        <v>0.95078035001341343</v>
      </c>
      <c r="N38" s="96">
        <f t="shared" si="29"/>
        <v>0.8876022776209388</v>
      </c>
      <c r="O38" s="96">
        <f t="shared" si="29"/>
        <v>0.63056379821958453</v>
      </c>
      <c r="P38" s="96">
        <f t="shared" si="29"/>
        <v>0.86870443696110722</v>
      </c>
      <c r="Q38" s="96">
        <f t="shared" si="29"/>
        <v>0.64658815574463291</v>
      </c>
      <c r="R38" s="96">
        <f t="shared" si="29"/>
        <v>0.64578870759628038</v>
      </c>
      <c r="S38" s="96">
        <f t="shared" si="29"/>
        <v>0.69456071465220659</v>
      </c>
      <c r="T38" s="96">
        <f t="shared" si="29"/>
        <v>0.91314490456121356</v>
      </c>
      <c r="U38" s="96">
        <f t="shared" si="29"/>
        <v>0.85503692053421476</v>
      </c>
      <c r="V38" s="191">
        <f t="shared" si="29"/>
        <v>0.91942254530562095</v>
      </c>
      <c r="W38" s="191">
        <f t="shared" si="29"/>
        <v>0.965434364266749</v>
      </c>
      <c r="X38" s="191">
        <f t="shared" si="29"/>
        <v>0.59636992221261886</v>
      </c>
      <c r="Y38" s="96" t="e">
        <f t="shared" si="29"/>
        <v>#DIV/0!</v>
      </c>
      <c r="Z38" s="96" t="e">
        <f t="shared" si="29"/>
        <v>#DIV/0!</v>
      </c>
      <c r="AA38" s="96" t="e">
        <f t="shared" si="29"/>
        <v>#DIV/0!</v>
      </c>
      <c r="AB38" s="96" t="e">
        <f t="shared" si="29"/>
        <v>#DIV/0!</v>
      </c>
      <c r="AC38" s="251">
        <f t="shared" si="29"/>
        <v>0.84398932734598475</v>
      </c>
      <c r="AD38" s="252">
        <f t="shared" si="29"/>
        <v>0.78581249645631335</v>
      </c>
      <c r="AE38"/>
    </row>
    <row r="39" spans="1:31" ht="15" x14ac:dyDescent="0.35">
      <c r="A39" s="28" t="s">
        <v>6</v>
      </c>
      <c r="B39" s="225">
        <f t="shared" ref="B39" si="30">B19/B$22*100</f>
        <v>0.18047958019884844</v>
      </c>
      <c r="C39" s="203">
        <f>C19/C$22*100</f>
        <v>0.1652831851906266</v>
      </c>
      <c r="E39" s="98">
        <f t="shared" ref="E39:AD39" si="31">E19/E$22*100</f>
        <v>0.22448200776707747</v>
      </c>
      <c r="F39" s="96">
        <f t="shared" si="31"/>
        <v>0.15951044793433969</v>
      </c>
      <c r="G39" s="96">
        <f t="shared" si="31"/>
        <v>0.16605798094397575</v>
      </c>
      <c r="H39" s="96">
        <f t="shared" si="31"/>
        <v>0.12800230116496475</v>
      </c>
      <c r="I39" s="96">
        <f t="shared" si="31"/>
        <v>0.19153515064562412</v>
      </c>
      <c r="J39" s="96">
        <f t="shared" si="31"/>
        <v>0.19037402452198746</v>
      </c>
      <c r="K39" s="96">
        <f t="shared" si="31"/>
        <v>0.18056938420777294</v>
      </c>
      <c r="L39" s="96">
        <f t="shared" si="31"/>
        <v>0.11296243998870376</v>
      </c>
      <c r="M39" s="96">
        <f t="shared" si="31"/>
        <v>0.16332907257491833</v>
      </c>
      <c r="N39" s="96">
        <f t="shared" si="31"/>
        <v>0.14992742874459702</v>
      </c>
      <c r="O39" s="96">
        <f t="shared" si="31"/>
        <v>0.13143465359308476</v>
      </c>
      <c r="P39" s="96">
        <f t="shared" si="31"/>
        <v>0.15634829589608853</v>
      </c>
      <c r="Q39" s="96">
        <f t="shared" si="31"/>
        <v>0.10142559305798163</v>
      </c>
      <c r="R39" s="96">
        <f t="shared" si="31"/>
        <v>0.10169900907028037</v>
      </c>
      <c r="S39" s="96">
        <f t="shared" si="31"/>
        <v>0.11720036942420592</v>
      </c>
      <c r="T39" s="96">
        <f t="shared" si="31"/>
        <v>0.12372887909368596</v>
      </c>
      <c r="U39" s="96">
        <f t="shared" si="31"/>
        <v>0.1299549489510303</v>
      </c>
      <c r="V39" s="191">
        <f t="shared" si="31"/>
        <v>0.23412170233097848</v>
      </c>
      <c r="W39" s="191">
        <f t="shared" si="31"/>
        <v>0.17944574811013583</v>
      </c>
      <c r="X39" s="191">
        <f t="shared" si="31"/>
        <v>0.11091904350331316</v>
      </c>
      <c r="Y39" s="96" t="e">
        <f t="shared" si="31"/>
        <v>#DIV/0!</v>
      </c>
      <c r="Z39" s="96" t="e">
        <f t="shared" si="31"/>
        <v>#DIV/0!</v>
      </c>
      <c r="AA39" s="96" t="e">
        <f t="shared" si="31"/>
        <v>#DIV/0!</v>
      </c>
      <c r="AB39" s="96" t="e">
        <f t="shared" si="31"/>
        <v>#DIV/0!</v>
      </c>
      <c r="AC39" s="251">
        <f t="shared" si="31"/>
        <v>0.17233491218897057</v>
      </c>
      <c r="AD39" s="252">
        <f t="shared" si="31"/>
        <v>0.137229262346204</v>
      </c>
      <c r="AE39"/>
    </row>
    <row r="40" spans="1:31" ht="15.6" thickBot="1" x14ac:dyDescent="0.4">
      <c r="A40" s="29" t="s">
        <v>7</v>
      </c>
      <c r="B40" s="337">
        <f t="shared" ref="B40" si="32">B20/B$22*100</f>
        <v>0.33008765325842021</v>
      </c>
      <c r="C40" s="338">
        <f>C20/C$22*100</f>
        <v>0.36736155565583317</v>
      </c>
      <c r="E40" s="339">
        <f t="shared" ref="E40:AD40" si="33">E20/E$22*100</f>
        <v>0.29556797689331865</v>
      </c>
      <c r="F40" s="340">
        <f t="shared" si="33"/>
        <v>0.26754252403532436</v>
      </c>
      <c r="G40" s="340">
        <f t="shared" si="33"/>
        <v>0.29147240011844699</v>
      </c>
      <c r="H40" s="340">
        <f t="shared" si="33"/>
        <v>0.32503955127283185</v>
      </c>
      <c r="I40" s="340">
        <f t="shared" si="33"/>
        <v>0.37517934002869441</v>
      </c>
      <c r="J40" s="340">
        <f t="shared" si="33"/>
        <v>0.5069086129137047</v>
      </c>
      <c r="K40" s="340">
        <f t="shared" si="33"/>
        <v>0.51892603405504834</v>
      </c>
      <c r="L40" s="340">
        <f t="shared" si="33"/>
        <v>0.35523714680658158</v>
      </c>
      <c r="M40" s="340">
        <f t="shared" si="33"/>
        <v>0.34007164386371885</v>
      </c>
      <c r="N40" s="340">
        <f t="shared" si="33"/>
        <v>0.35966633172241097</v>
      </c>
      <c r="O40" s="340">
        <f t="shared" si="33"/>
        <v>0.39349761321119853</v>
      </c>
      <c r="P40" s="340">
        <f t="shared" si="33"/>
        <v>0.43018909817562812</v>
      </c>
      <c r="Q40" s="340">
        <f t="shared" si="33"/>
        <v>0.38386769594861103</v>
      </c>
      <c r="R40" s="340">
        <f t="shared" si="33"/>
        <v>0.29937645795063783</v>
      </c>
      <c r="S40" s="340">
        <f t="shared" si="33"/>
        <v>0.45097838004245139</v>
      </c>
      <c r="T40" s="340">
        <f t="shared" si="33"/>
        <v>0.34669862996043255</v>
      </c>
      <c r="U40" s="340">
        <f t="shared" si="33"/>
        <v>0.35587662943512915</v>
      </c>
      <c r="V40" s="341">
        <f t="shared" si="33"/>
        <v>0.36585782055219956</v>
      </c>
      <c r="W40" s="341">
        <f t="shared" si="33"/>
        <v>0.44090063902173643</v>
      </c>
      <c r="X40" s="341">
        <f t="shared" si="33"/>
        <v>0.35868625756266209</v>
      </c>
      <c r="Y40" s="340" t="e">
        <f t="shared" si="33"/>
        <v>#DIV/0!</v>
      </c>
      <c r="Z40" s="340" t="e">
        <f t="shared" si="33"/>
        <v>#DIV/0!</v>
      </c>
      <c r="AA40" s="340" t="e">
        <f t="shared" si="33"/>
        <v>#DIV/0!</v>
      </c>
      <c r="AB40" s="340" t="e">
        <f t="shared" si="33"/>
        <v>#DIV/0!</v>
      </c>
      <c r="AC40" s="342">
        <f t="shared" si="33"/>
        <v>0.36197059637683388</v>
      </c>
      <c r="AD40" s="343">
        <f t="shared" si="33"/>
        <v>0.37660529001530874</v>
      </c>
      <c r="AE40"/>
    </row>
    <row r="41" spans="1:31" ht="15" thickBot="1" x14ac:dyDescent="0.35">
      <c r="A41" s="331" t="s">
        <v>4</v>
      </c>
      <c r="B41" s="345">
        <f t="shared" ref="B41" si="34">B22/B$22*100</f>
        <v>100</v>
      </c>
      <c r="C41" s="344">
        <f>C22/C$22*100</f>
        <v>100</v>
      </c>
      <c r="D41" s="349"/>
      <c r="E41" s="332">
        <f t="shared" ref="E41:AD41" si="35">E22/E$22*100</f>
        <v>100</v>
      </c>
      <c r="F41" s="333">
        <f t="shared" si="35"/>
        <v>100</v>
      </c>
      <c r="G41" s="333">
        <f t="shared" si="35"/>
        <v>100</v>
      </c>
      <c r="H41" s="333">
        <f t="shared" si="35"/>
        <v>100</v>
      </c>
      <c r="I41" s="333">
        <f t="shared" si="35"/>
        <v>100</v>
      </c>
      <c r="J41" s="333">
        <f t="shared" si="35"/>
        <v>100</v>
      </c>
      <c r="K41" s="333">
        <f t="shared" si="35"/>
        <v>100</v>
      </c>
      <c r="L41" s="333">
        <f t="shared" si="35"/>
        <v>100</v>
      </c>
      <c r="M41" s="333">
        <f t="shared" si="35"/>
        <v>100</v>
      </c>
      <c r="N41" s="333">
        <f t="shared" si="35"/>
        <v>100</v>
      </c>
      <c r="O41" s="333">
        <f t="shared" si="35"/>
        <v>100</v>
      </c>
      <c r="P41" s="333">
        <f t="shared" si="35"/>
        <v>100</v>
      </c>
      <c r="Q41" s="333">
        <f t="shared" si="35"/>
        <v>100</v>
      </c>
      <c r="R41" s="333">
        <f t="shared" si="35"/>
        <v>100</v>
      </c>
      <c r="S41" s="333">
        <f t="shared" si="35"/>
        <v>100</v>
      </c>
      <c r="T41" s="333">
        <f t="shared" si="35"/>
        <v>100</v>
      </c>
      <c r="U41" s="333">
        <f t="shared" si="35"/>
        <v>100</v>
      </c>
      <c r="V41" s="334">
        <f t="shared" si="35"/>
        <v>100</v>
      </c>
      <c r="W41" s="334">
        <f t="shared" si="35"/>
        <v>100</v>
      </c>
      <c r="X41" s="334">
        <f t="shared" si="35"/>
        <v>100</v>
      </c>
      <c r="Y41" s="333" t="e">
        <f t="shared" si="35"/>
        <v>#DIV/0!</v>
      </c>
      <c r="Z41" s="333" t="e">
        <f t="shared" si="35"/>
        <v>#DIV/0!</v>
      </c>
      <c r="AA41" s="333" t="e">
        <f t="shared" si="35"/>
        <v>#DIV/0!</v>
      </c>
      <c r="AB41" s="333" t="e">
        <f t="shared" si="35"/>
        <v>#DIV/0!</v>
      </c>
      <c r="AC41" s="335">
        <f t="shared" si="35"/>
        <v>100</v>
      </c>
      <c r="AD41" s="336">
        <f t="shared" si="35"/>
        <v>100</v>
      </c>
      <c r="AE41"/>
    </row>
    <row r="42" spans="1:31" x14ac:dyDescent="0.3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312"/>
      <c r="W42" s="312"/>
      <c r="X42" s="312"/>
      <c r="Y42" s="93"/>
      <c r="Z42" s="93"/>
      <c r="AA42" s="93"/>
      <c r="AB42" s="93"/>
      <c r="AC42" s="93"/>
      <c r="AD42" s="93"/>
      <c r="AE42"/>
    </row>
  </sheetData>
  <phoneticPr fontId="3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4" fitToWidth="2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colBreaks count="1" manualBreakCount="1">
    <brk id="16" max="28" man="1"/>
  </colBreaks>
  <ignoredErrors>
    <ignoredError sqref="Y15 AA15 E15:P15 S15 C9:C21 AC9:AF10 AC12:AF22 AD11:AF11" formulaRange="1"/>
    <ignoredError sqref="Q15:R15 T15:X15 Z15 AB15" formula="1" formulaRange="1"/>
    <ignoredError sqref="D22 D15 D8:D11 D12:D14 D16:D17 D18 D19:D21 AB8 X8 Q22:V22 R11:AB11 Z8 X22:AB2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F30"/>
  <sheetViews>
    <sheetView showGridLines="0" zoomScaleNormal="100" workbookViewId="0"/>
  </sheetViews>
  <sheetFormatPr defaultRowHeight="14.4" x14ac:dyDescent="0.3"/>
  <cols>
    <col min="1" max="1" width="38.88671875" customWidth="1"/>
    <col min="2" max="2" width="11.33203125" customWidth="1"/>
    <col min="3" max="3" width="10.6640625" customWidth="1"/>
    <col min="4" max="4" width="9.44140625" customWidth="1"/>
    <col min="5" max="14" width="7.6640625" customWidth="1"/>
    <col min="15" max="16" width="8.33203125" bestFit="1" customWidth="1"/>
    <col min="17" max="17" width="8.33203125" customWidth="1"/>
    <col min="18" max="18" width="9" customWidth="1"/>
    <col min="19" max="19" width="8.109375" customWidth="1"/>
    <col min="20" max="20" width="8.5546875" customWidth="1"/>
    <col min="21" max="21" width="8.33203125" customWidth="1"/>
    <col min="22" max="22" width="8.33203125" style="58" customWidth="1"/>
    <col min="23" max="23" width="8" style="58" customWidth="1"/>
    <col min="24" max="24" width="7.6640625" style="58" customWidth="1"/>
    <col min="25" max="27" width="8.5546875" hidden="1" customWidth="1"/>
    <col min="28" max="28" width="8.33203125" hidden="1" customWidth="1"/>
    <col min="29" max="30" width="10.109375" customWidth="1"/>
    <col min="31" max="32" width="10.6640625" customWidth="1"/>
  </cols>
  <sheetData>
    <row r="3" spans="1:32" ht="16.2" x14ac:dyDescent="0.35">
      <c r="A3" s="1"/>
      <c r="B3" s="18" t="s">
        <v>9</v>
      </c>
    </row>
    <row r="4" spans="1:32" x14ac:dyDescent="0.3">
      <c r="A4" s="5"/>
      <c r="B4" s="21" t="s">
        <v>73</v>
      </c>
    </row>
    <row r="5" spans="1:32" ht="15" x14ac:dyDescent="0.35">
      <c r="A5" s="5"/>
      <c r="B5" s="21" t="str">
        <f>'PC FUEL'!B5</f>
        <v>successive alla pubblicazione del comunicato stampa (Aggiornamento 30.08.2025)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304"/>
      <c r="W5" s="304"/>
      <c r="X5" s="304"/>
      <c r="Y5" s="6"/>
      <c r="Z5" s="6"/>
      <c r="AA5" s="6"/>
      <c r="AB5" s="6"/>
    </row>
    <row r="6" spans="1:32" ht="15.6" thickBot="1" x14ac:dyDescent="0.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304"/>
      <c r="W6" s="304"/>
      <c r="X6" s="304"/>
      <c r="Y6" s="6"/>
      <c r="Z6" s="6"/>
      <c r="AA6" s="6"/>
      <c r="AB6" s="6"/>
    </row>
    <row r="7" spans="1:32" ht="30.6" customHeight="1" thickBot="1" x14ac:dyDescent="0.35">
      <c r="A7" s="89" t="s">
        <v>44</v>
      </c>
      <c r="B7" s="56" t="s">
        <v>78</v>
      </c>
      <c r="C7" s="180" t="s">
        <v>92</v>
      </c>
      <c r="D7" s="10" t="s">
        <v>91</v>
      </c>
      <c r="E7" s="27" t="s">
        <v>79</v>
      </c>
      <c r="F7" s="27" t="s">
        <v>80</v>
      </c>
      <c r="G7" s="27" t="s">
        <v>81</v>
      </c>
      <c r="H7" s="27" t="s">
        <v>82</v>
      </c>
      <c r="I7" s="27" t="s">
        <v>83</v>
      </c>
      <c r="J7" s="27" t="s">
        <v>84</v>
      </c>
      <c r="K7" s="27" t="s">
        <v>85</v>
      </c>
      <c r="L7" s="27" t="s">
        <v>86</v>
      </c>
      <c r="M7" s="27" t="s">
        <v>87</v>
      </c>
      <c r="N7" s="27" t="s">
        <v>88</v>
      </c>
      <c r="O7" s="27" t="s">
        <v>89</v>
      </c>
      <c r="P7" s="27" t="s">
        <v>90</v>
      </c>
      <c r="Q7" s="27" t="s">
        <v>93</v>
      </c>
      <c r="R7" s="27" t="s">
        <v>94</v>
      </c>
      <c r="S7" s="27" t="s">
        <v>95</v>
      </c>
      <c r="T7" s="27" t="s">
        <v>96</v>
      </c>
      <c r="U7" s="27" t="s">
        <v>97</v>
      </c>
      <c r="V7" s="280" t="s">
        <v>98</v>
      </c>
      <c r="W7" s="280" t="s">
        <v>99</v>
      </c>
      <c r="X7" s="280" t="s">
        <v>100</v>
      </c>
      <c r="Y7" s="27" t="s">
        <v>101</v>
      </c>
      <c r="Z7" s="27" t="s">
        <v>102</v>
      </c>
      <c r="AA7" s="27" t="s">
        <v>103</v>
      </c>
      <c r="AB7" s="27" t="s">
        <v>104</v>
      </c>
      <c r="AC7" s="99" t="s">
        <v>106</v>
      </c>
      <c r="AD7" s="151" t="s">
        <v>107</v>
      </c>
      <c r="AE7" s="178" t="s">
        <v>108</v>
      </c>
      <c r="AF7" s="85" t="s">
        <v>105</v>
      </c>
    </row>
    <row r="8" spans="1:32" x14ac:dyDescent="0.3">
      <c r="A8" s="37" t="s">
        <v>10</v>
      </c>
      <c r="B8" s="216">
        <v>875556</v>
      </c>
      <c r="C8" s="217">
        <f>SUM(E8:P8)</f>
        <v>792874</v>
      </c>
      <c r="D8" s="218">
        <f t="shared" ref="D8:D16" si="0">(C8-B8)/B8</f>
        <v>-9.4433708409285069E-2</v>
      </c>
      <c r="E8" s="31">
        <v>81938</v>
      </c>
      <c r="F8" s="31">
        <v>72503</v>
      </c>
      <c r="G8" s="31">
        <v>77298</v>
      </c>
      <c r="H8" s="31">
        <v>63153</v>
      </c>
      <c r="I8" s="31">
        <v>66515</v>
      </c>
      <c r="J8" s="31">
        <v>64714</v>
      </c>
      <c r="K8" s="31">
        <v>64532</v>
      </c>
      <c r="L8" s="31">
        <v>35881</v>
      </c>
      <c r="M8" s="31">
        <v>68632</v>
      </c>
      <c r="N8" s="31">
        <v>69448</v>
      </c>
      <c r="O8" s="31">
        <v>69416</v>
      </c>
      <c r="P8" s="31">
        <v>58844</v>
      </c>
      <c r="Q8" s="31">
        <v>78895</v>
      </c>
      <c r="R8" s="31">
        <v>80047</v>
      </c>
      <c r="S8" s="31">
        <v>92141</v>
      </c>
      <c r="T8" s="31">
        <v>75916</v>
      </c>
      <c r="U8" s="31">
        <v>77628</v>
      </c>
      <c r="V8" s="192">
        <v>76484</v>
      </c>
      <c r="W8" s="192">
        <v>69093</v>
      </c>
      <c r="X8" s="192">
        <v>37024</v>
      </c>
      <c r="Y8" s="31"/>
      <c r="Z8" s="31"/>
      <c r="AA8" s="31"/>
      <c r="AB8" s="31"/>
      <c r="AC8" s="160">
        <f>SUM(E8:L8)</f>
        <v>526534</v>
      </c>
      <c r="AD8" s="164">
        <f>SUM(Q8:AB8)</f>
        <v>587228</v>
      </c>
      <c r="AE8" s="233">
        <f>X8/L8-1</f>
        <v>3.1855299462110853E-2</v>
      </c>
      <c r="AF8" s="234">
        <f>(AD8-AC8)/AC8</f>
        <v>0.11527080872270357</v>
      </c>
    </row>
    <row r="9" spans="1:32" x14ac:dyDescent="0.3">
      <c r="A9" s="38" t="s">
        <v>42</v>
      </c>
      <c r="B9" s="219">
        <v>682515</v>
      </c>
      <c r="C9" s="220">
        <f t="shared" ref="C9:C16" si="1">SUM(E9:P9)</f>
        <v>731782</v>
      </c>
      <c r="D9" s="221">
        <f t="shared" ref="D9" si="2">(C9-B9)/B9</f>
        <v>7.2184494113682482E-2</v>
      </c>
      <c r="E9" s="31">
        <f t="shared" ref="E9:P9" si="3">SUM(E10:E15)</f>
        <v>51703</v>
      </c>
      <c r="F9" s="31">
        <f t="shared" si="3"/>
        <v>65419</v>
      </c>
      <c r="G9" s="31">
        <f t="shared" si="3"/>
        <v>94931</v>
      </c>
      <c r="H9" s="31">
        <f t="shared" si="3"/>
        <v>75907</v>
      </c>
      <c r="I9" s="31">
        <f t="shared" si="3"/>
        <v>72885</v>
      </c>
      <c r="J9" s="31">
        <f t="shared" si="3"/>
        <v>67657</v>
      </c>
      <c r="K9" s="31">
        <f t="shared" si="3"/>
        <v>53982</v>
      </c>
      <c r="L9" s="31">
        <f t="shared" si="3"/>
        <v>31398</v>
      </c>
      <c r="M9" s="31">
        <f t="shared" si="3"/>
        <v>58106</v>
      </c>
      <c r="N9" s="31">
        <f t="shared" si="3"/>
        <v>55946</v>
      </c>
      <c r="O9" s="31">
        <f t="shared" si="3"/>
        <v>54600</v>
      </c>
      <c r="P9" s="31">
        <f t="shared" si="3"/>
        <v>49248</v>
      </c>
      <c r="Q9" s="31">
        <f t="shared" ref="Q9:AB9" si="4">SUM(Q10:Q15)</f>
        <v>63081</v>
      </c>
      <c r="R9" s="31">
        <f t="shared" si="4"/>
        <v>77280</v>
      </c>
      <c r="S9" s="31">
        <f t="shared" si="4"/>
        <v>93012</v>
      </c>
      <c r="T9" s="31">
        <f t="shared" si="4"/>
        <v>79262</v>
      </c>
      <c r="U9" s="31">
        <f t="shared" si="4"/>
        <v>72424</v>
      </c>
      <c r="V9" s="192">
        <f t="shared" si="4"/>
        <v>70021</v>
      </c>
      <c r="W9" s="192">
        <f t="shared" si="4"/>
        <v>54064</v>
      </c>
      <c r="X9" s="192">
        <f t="shared" si="4"/>
        <v>32396</v>
      </c>
      <c r="Y9" s="31">
        <f t="shared" si="4"/>
        <v>0</v>
      </c>
      <c r="Z9" s="31">
        <f t="shared" si="4"/>
        <v>0</v>
      </c>
      <c r="AA9" s="31">
        <f t="shared" si="4"/>
        <v>0</v>
      </c>
      <c r="AB9" s="31">
        <f t="shared" si="4"/>
        <v>0</v>
      </c>
      <c r="AC9" s="11">
        <f t="shared" ref="AC9:AC16" si="5">SUM(E9:L9)</f>
        <v>513882</v>
      </c>
      <c r="AD9" s="152">
        <f t="shared" ref="AD9:AD16" si="6">SUM(Q9:AB9)</f>
        <v>541540</v>
      </c>
      <c r="AE9" s="235">
        <f t="shared" ref="AE9:AE16" si="7">X9/L9-1</f>
        <v>3.1785464042295652E-2</v>
      </c>
      <c r="AF9" s="236">
        <f t="shared" ref="AF9:AF16" si="8">(AD9-AC9)/AC9</f>
        <v>5.382169447460701E-2</v>
      </c>
    </row>
    <row r="10" spans="1:32" s="58" customFormat="1" x14ac:dyDescent="0.3">
      <c r="A10" s="61" t="s">
        <v>67</v>
      </c>
      <c r="B10" s="219">
        <v>32821</v>
      </c>
      <c r="C10" s="220">
        <f t="shared" si="1"/>
        <v>30229</v>
      </c>
      <c r="D10" s="207">
        <f t="shared" si="0"/>
        <v>-7.8973827732244595E-2</v>
      </c>
      <c r="E10" s="31">
        <v>2519</v>
      </c>
      <c r="F10" s="31">
        <v>2661</v>
      </c>
      <c r="G10" s="31">
        <v>3228</v>
      </c>
      <c r="H10" s="31">
        <v>2267</v>
      </c>
      <c r="I10" s="31">
        <v>2641</v>
      </c>
      <c r="J10" s="31">
        <v>2743</v>
      </c>
      <c r="K10" s="31">
        <v>2655</v>
      </c>
      <c r="L10" s="31">
        <v>1327</v>
      </c>
      <c r="M10" s="31">
        <v>2553</v>
      </c>
      <c r="N10" s="31">
        <v>2693</v>
      </c>
      <c r="O10" s="31">
        <v>2386</v>
      </c>
      <c r="P10" s="31">
        <v>2556</v>
      </c>
      <c r="Q10" s="31">
        <v>2324</v>
      </c>
      <c r="R10" s="31">
        <v>2341</v>
      </c>
      <c r="S10" s="31">
        <v>3048</v>
      </c>
      <c r="T10" s="31">
        <v>2336</v>
      </c>
      <c r="U10" s="31">
        <v>2439</v>
      </c>
      <c r="V10" s="192">
        <v>2712</v>
      </c>
      <c r="W10" s="192">
        <v>2193</v>
      </c>
      <c r="X10" s="192">
        <v>1102</v>
      </c>
      <c r="Y10" s="31"/>
      <c r="Z10" s="31"/>
      <c r="AA10" s="31"/>
      <c r="AB10" s="31"/>
      <c r="AC10" s="265">
        <f t="shared" si="5"/>
        <v>20041</v>
      </c>
      <c r="AD10" s="266">
        <f t="shared" si="6"/>
        <v>18495</v>
      </c>
      <c r="AE10" s="235">
        <f t="shared" si="7"/>
        <v>-0.16955538809344384</v>
      </c>
      <c r="AF10" s="236">
        <f t="shared" si="8"/>
        <v>-7.7141859188663245E-2</v>
      </c>
    </row>
    <row r="11" spans="1:32" s="58" customFormat="1" x14ac:dyDescent="0.3">
      <c r="A11" s="61" t="s">
        <v>68</v>
      </c>
      <c r="B11" s="219">
        <v>216045</v>
      </c>
      <c r="C11" s="220">
        <f t="shared" si="1"/>
        <v>215061</v>
      </c>
      <c r="D11" s="207">
        <f t="shared" si="0"/>
        <v>-4.5546066791640628E-3</v>
      </c>
      <c r="E11" s="31">
        <v>14644</v>
      </c>
      <c r="F11" s="31">
        <v>15739</v>
      </c>
      <c r="G11" s="31">
        <v>17948</v>
      </c>
      <c r="H11" s="31">
        <v>17428</v>
      </c>
      <c r="I11" s="31">
        <v>20214</v>
      </c>
      <c r="J11" s="31">
        <v>21958</v>
      </c>
      <c r="K11" s="31">
        <v>19916</v>
      </c>
      <c r="L11" s="31">
        <v>12780</v>
      </c>
      <c r="M11" s="31">
        <v>19584</v>
      </c>
      <c r="N11" s="31">
        <v>20226</v>
      </c>
      <c r="O11" s="31">
        <v>19730</v>
      </c>
      <c r="P11" s="31">
        <v>14894</v>
      </c>
      <c r="Q11" s="31">
        <v>16523</v>
      </c>
      <c r="R11" s="31">
        <v>17364</v>
      </c>
      <c r="S11" s="31">
        <v>19677</v>
      </c>
      <c r="T11" s="31">
        <v>18979</v>
      </c>
      <c r="U11" s="31">
        <v>18946</v>
      </c>
      <c r="V11" s="192">
        <v>19689</v>
      </c>
      <c r="W11" s="192">
        <v>20221</v>
      </c>
      <c r="X11" s="192">
        <v>11677</v>
      </c>
      <c r="Y11" s="31"/>
      <c r="Z11" s="31"/>
      <c r="AA11" s="31"/>
      <c r="AB11" s="31"/>
      <c r="AC11" s="265">
        <f t="shared" si="5"/>
        <v>140627</v>
      </c>
      <c r="AD11" s="266">
        <f t="shared" si="6"/>
        <v>143076</v>
      </c>
      <c r="AE11" s="235">
        <f t="shared" si="7"/>
        <v>-8.630672926447569E-2</v>
      </c>
      <c r="AF11" s="236">
        <f t="shared" si="8"/>
        <v>1.7414863433053398E-2</v>
      </c>
    </row>
    <row r="12" spans="1:32" s="58" customFormat="1" x14ac:dyDescent="0.3">
      <c r="A12" s="61" t="s">
        <v>69</v>
      </c>
      <c r="B12" s="219">
        <v>29471</v>
      </c>
      <c r="C12" s="220">
        <f t="shared" si="1"/>
        <v>29714</v>
      </c>
      <c r="D12" s="207">
        <f t="shared" si="0"/>
        <v>8.2453937769332557E-3</v>
      </c>
      <c r="E12" s="31">
        <v>2280</v>
      </c>
      <c r="F12" s="31">
        <v>2599</v>
      </c>
      <c r="G12" s="31">
        <v>3033</v>
      </c>
      <c r="H12" s="31">
        <v>2346</v>
      </c>
      <c r="I12" s="31">
        <v>2667</v>
      </c>
      <c r="J12" s="31">
        <v>2766</v>
      </c>
      <c r="K12" s="31">
        <v>2858</v>
      </c>
      <c r="L12" s="31">
        <v>1238</v>
      </c>
      <c r="M12" s="31">
        <v>2478</v>
      </c>
      <c r="N12" s="31">
        <v>2510</v>
      </c>
      <c r="O12" s="31">
        <v>2399</v>
      </c>
      <c r="P12" s="31">
        <v>2540</v>
      </c>
      <c r="Q12" s="31">
        <v>2325</v>
      </c>
      <c r="R12" s="31">
        <v>2392</v>
      </c>
      <c r="S12" s="31">
        <v>2935</v>
      </c>
      <c r="T12" s="31">
        <v>2606</v>
      </c>
      <c r="U12" s="31">
        <v>2582</v>
      </c>
      <c r="V12" s="192">
        <v>2705</v>
      </c>
      <c r="W12" s="192">
        <v>2581</v>
      </c>
      <c r="X12" s="192">
        <v>1188</v>
      </c>
      <c r="Y12" s="31"/>
      <c r="Z12" s="31"/>
      <c r="AA12" s="31"/>
      <c r="AB12" s="31"/>
      <c r="AC12" s="265">
        <f t="shared" si="5"/>
        <v>19787</v>
      </c>
      <c r="AD12" s="266">
        <f t="shared" si="6"/>
        <v>19314</v>
      </c>
      <c r="AE12" s="235">
        <f t="shared" si="7"/>
        <v>-4.0387722132471771E-2</v>
      </c>
      <c r="AF12" s="236">
        <f t="shared" si="8"/>
        <v>-2.3904583817658059E-2</v>
      </c>
    </row>
    <row r="13" spans="1:32" s="58" customFormat="1" x14ac:dyDescent="0.3">
      <c r="A13" s="61" t="s">
        <v>70</v>
      </c>
      <c r="B13" s="219">
        <v>399136</v>
      </c>
      <c r="C13" s="220">
        <f t="shared" si="1"/>
        <v>452495</v>
      </c>
      <c r="D13" s="207">
        <f t="shared" si="0"/>
        <v>0.1336862623266255</v>
      </c>
      <c r="E13" s="31">
        <v>31888</v>
      </c>
      <c r="F13" s="31">
        <v>43956</v>
      </c>
      <c r="G13" s="31">
        <v>70108</v>
      </c>
      <c r="H13" s="31">
        <v>53431</v>
      </c>
      <c r="I13" s="31">
        <v>46973</v>
      </c>
      <c r="J13" s="31">
        <v>39826</v>
      </c>
      <c r="K13" s="31">
        <v>28143</v>
      </c>
      <c r="L13" s="31">
        <v>15918</v>
      </c>
      <c r="M13" s="31">
        <v>33180</v>
      </c>
      <c r="N13" s="31">
        <v>30212</v>
      </c>
      <c r="O13" s="31">
        <v>29850</v>
      </c>
      <c r="P13" s="31">
        <v>29010</v>
      </c>
      <c r="Q13" s="31">
        <v>41475</v>
      </c>
      <c r="R13" s="31">
        <v>54838</v>
      </c>
      <c r="S13" s="31">
        <v>66851</v>
      </c>
      <c r="T13" s="31">
        <v>55027</v>
      </c>
      <c r="U13" s="31">
        <v>48116</v>
      </c>
      <c r="V13" s="192">
        <v>44614</v>
      </c>
      <c r="W13" s="192">
        <v>28721</v>
      </c>
      <c r="X13" s="192">
        <v>18311</v>
      </c>
      <c r="Y13" s="31"/>
      <c r="Z13" s="31"/>
      <c r="AA13" s="31"/>
      <c r="AB13" s="31"/>
      <c r="AC13" s="265">
        <f t="shared" si="5"/>
        <v>330243</v>
      </c>
      <c r="AD13" s="266">
        <f t="shared" si="6"/>
        <v>357953</v>
      </c>
      <c r="AE13" s="235">
        <f t="shared" si="7"/>
        <v>0.15033295640155808</v>
      </c>
      <c r="AF13" s="236">
        <f t="shared" si="8"/>
        <v>8.3907910235796065E-2</v>
      </c>
    </row>
    <row r="14" spans="1:32" s="58" customFormat="1" x14ac:dyDescent="0.3">
      <c r="A14" s="61" t="s">
        <v>71</v>
      </c>
      <c r="B14" s="219">
        <v>4634</v>
      </c>
      <c r="C14" s="220">
        <f t="shared" si="1"/>
        <v>3888</v>
      </c>
      <c r="D14" s="207">
        <f t="shared" si="0"/>
        <v>-0.16098403107466552</v>
      </c>
      <c r="E14" s="31">
        <v>369</v>
      </c>
      <c r="F14" s="31">
        <v>457</v>
      </c>
      <c r="G14" s="31">
        <v>547</v>
      </c>
      <c r="H14" s="31">
        <v>417</v>
      </c>
      <c r="I14" s="31">
        <v>343</v>
      </c>
      <c r="J14" s="31">
        <v>327</v>
      </c>
      <c r="K14" s="31">
        <v>333</v>
      </c>
      <c r="L14" s="31">
        <v>120</v>
      </c>
      <c r="M14" s="31">
        <v>236</v>
      </c>
      <c r="N14" s="31">
        <v>284</v>
      </c>
      <c r="O14" s="31">
        <v>226</v>
      </c>
      <c r="P14" s="31">
        <v>229</v>
      </c>
      <c r="Q14" s="31">
        <v>412</v>
      </c>
      <c r="R14" s="31">
        <v>312</v>
      </c>
      <c r="S14" s="31">
        <v>446</v>
      </c>
      <c r="T14" s="31">
        <v>305</v>
      </c>
      <c r="U14" s="31">
        <v>329</v>
      </c>
      <c r="V14" s="192">
        <v>261</v>
      </c>
      <c r="W14" s="192">
        <v>318</v>
      </c>
      <c r="X14" s="192">
        <v>105</v>
      </c>
      <c r="Y14" s="31"/>
      <c r="Z14" s="31"/>
      <c r="AA14" s="31"/>
      <c r="AB14" s="31"/>
      <c r="AC14" s="265">
        <f t="shared" si="5"/>
        <v>2913</v>
      </c>
      <c r="AD14" s="266">
        <f t="shared" si="6"/>
        <v>2488</v>
      </c>
      <c r="AE14" s="235">
        <f t="shared" si="7"/>
        <v>-0.125</v>
      </c>
      <c r="AF14" s="236">
        <f t="shared" si="8"/>
        <v>-0.14589769996567112</v>
      </c>
    </row>
    <row r="15" spans="1:32" s="58" customFormat="1" ht="15" thickBot="1" x14ac:dyDescent="0.35">
      <c r="A15" s="351" t="s">
        <v>72</v>
      </c>
      <c r="B15" s="352">
        <v>408</v>
      </c>
      <c r="C15" s="353">
        <f t="shared" si="1"/>
        <v>395</v>
      </c>
      <c r="D15" s="354">
        <f t="shared" si="0"/>
        <v>-3.1862745098039214E-2</v>
      </c>
      <c r="E15" s="355">
        <v>3</v>
      </c>
      <c r="F15" s="355">
        <v>7</v>
      </c>
      <c r="G15" s="355">
        <v>67</v>
      </c>
      <c r="H15" s="355">
        <v>18</v>
      </c>
      <c r="I15" s="355">
        <v>47</v>
      </c>
      <c r="J15" s="355">
        <v>37</v>
      </c>
      <c r="K15" s="355">
        <v>77</v>
      </c>
      <c r="L15" s="355">
        <v>15</v>
      </c>
      <c r="M15" s="355">
        <v>75</v>
      </c>
      <c r="N15" s="355">
        <v>21</v>
      </c>
      <c r="O15" s="355">
        <v>9</v>
      </c>
      <c r="P15" s="355">
        <v>19</v>
      </c>
      <c r="Q15" s="355">
        <v>22</v>
      </c>
      <c r="R15" s="355">
        <v>33</v>
      </c>
      <c r="S15" s="355">
        <v>55</v>
      </c>
      <c r="T15" s="355">
        <v>9</v>
      </c>
      <c r="U15" s="355">
        <v>12</v>
      </c>
      <c r="V15" s="356">
        <v>40</v>
      </c>
      <c r="W15" s="356">
        <v>30</v>
      </c>
      <c r="X15" s="356">
        <v>13</v>
      </c>
      <c r="Y15" s="355"/>
      <c r="Z15" s="355"/>
      <c r="AA15" s="355"/>
      <c r="AB15" s="355"/>
      <c r="AC15" s="357">
        <f t="shared" si="5"/>
        <v>271</v>
      </c>
      <c r="AD15" s="358">
        <f t="shared" si="6"/>
        <v>214</v>
      </c>
      <c r="AE15" s="359">
        <f t="shared" si="7"/>
        <v>-0.1333333333333333</v>
      </c>
      <c r="AF15" s="360">
        <f t="shared" si="8"/>
        <v>-0.21033210332103322</v>
      </c>
    </row>
    <row r="16" spans="1:32" ht="15" thickBot="1" x14ac:dyDescent="0.35">
      <c r="A16" s="350" t="s">
        <v>4</v>
      </c>
      <c r="B16" s="213">
        <v>1558071</v>
      </c>
      <c r="C16" s="214">
        <f t="shared" si="1"/>
        <v>1524656</v>
      </c>
      <c r="D16" s="215">
        <f t="shared" si="0"/>
        <v>-2.1446391082306261E-2</v>
      </c>
      <c r="E16" s="316">
        <f t="shared" ref="E16:AB16" si="9">SUM(E8:E9)</f>
        <v>133641</v>
      </c>
      <c r="F16" s="316">
        <f t="shared" si="9"/>
        <v>137922</v>
      </c>
      <c r="G16" s="316">
        <f t="shared" si="9"/>
        <v>172229</v>
      </c>
      <c r="H16" s="316">
        <f t="shared" si="9"/>
        <v>139060</v>
      </c>
      <c r="I16" s="316">
        <f t="shared" si="9"/>
        <v>139400</v>
      </c>
      <c r="J16" s="316">
        <f t="shared" si="9"/>
        <v>132371</v>
      </c>
      <c r="K16" s="316">
        <f t="shared" si="9"/>
        <v>118514</v>
      </c>
      <c r="L16" s="316">
        <f t="shared" si="9"/>
        <v>67279</v>
      </c>
      <c r="M16" s="316">
        <f t="shared" si="9"/>
        <v>126738</v>
      </c>
      <c r="N16" s="316">
        <f t="shared" si="9"/>
        <v>125394</v>
      </c>
      <c r="O16" s="316">
        <f t="shared" si="9"/>
        <v>124016</v>
      </c>
      <c r="P16" s="316">
        <f t="shared" si="9"/>
        <v>108092</v>
      </c>
      <c r="Q16" s="316">
        <f>SUM(Q8:Q9)</f>
        <v>141976</v>
      </c>
      <c r="R16" s="316">
        <f t="shared" si="9"/>
        <v>157327</v>
      </c>
      <c r="S16" s="316">
        <f t="shared" si="9"/>
        <v>185153</v>
      </c>
      <c r="T16" s="316">
        <f t="shared" si="9"/>
        <v>155178</v>
      </c>
      <c r="U16" s="316">
        <f t="shared" si="9"/>
        <v>150052</v>
      </c>
      <c r="V16" s="317">
        <f t="shared" si="9"/>
        <v>146505</v>
      </c>
      <c r="W16" s="317">
        <f t="shared" si="9"/>
        <v>123157</v>
      </c>
      <c r="X16" s="317">
        <f t="shared" si="9"/>
        <v>69420</v>
      </c>
      <c r="Y16" s="316">
        <f t="shared" si="9"/>
        <v>0</v>
      </c>
      <c r="Z16" s="316">
        <f t="shared" si="9"/>
        <v>0</v>
      </c>
      <c r="AA16" s="316">
        <f t="shared" si="9"/>
        <v>0</v>
      </c>
      <c r="AB16" s="316">
        <f t="shared" si="9"/>
        <v>0</v>
      </c>
      <c r="AC16" s="161">
        <f t="shared" si="5"/>
        <v>1040416</v>
      </c>
      <c r="AD16" s="165">
        <f t="shared" si="6"/>
        <v>1128768</v>
      </c>
      <c r="AE16" s="101">
        <f t="shared" si="7"/>
        <v>3.1822708423133506E-2</v>
      </c>
      <c r="AF16" s="65">
        <f t="shared" si="8"/>
        <v>8.4919878202565122E-2</v>
      </c>
    </row>
    <row r="17" spans="1:31" ht="15" thickBot="1" x14ac:dyDescent="0.35">
      <c r="AE17" s="88"/>
    </row>
    <row r="18" spans="1:31" ht="31.2" customHeight="1" thickBot="1" x14ac:dyDescent="0.35">
      <c r="A18" s="89" t="s">
        <v>45</v>
      </c>
      <c r="B18" s="56" t="str">
        <f>B7</f>
        <v>TOTALE 2024</v>
      </c>
      <c r="C18" s="10" t="str">
        <f>C7</f>
        <v>TOTALE 2025</v>
      </c>
      <c r="E18" s="92" t="str">
        <f t="shared" ref="E18:AD18" si="10">E7</f>
        <v>2025-01</v>
      </c>
      <c r="F18" s="27" t="str">
        <f t="shared" si="10"/>
        <v>2025-02</v>
      </c>
      <c r="G18" s="27" t="str">
        <f t="shared" si="10"/>
        <v>2025-03</v>
      </c>
      <c r="H18" s="27" t="str">
        <f t="shared" si="10"/>
        <v>2025-04</v>
      </c>
      <c r="I18" s="27" t="str">
        <f t="shared" si="10"/>
        <v>2025-05</v>
      </c>
      <c r="J18" s="27" t="str">
        <f t="shared" si="10"/>
        <v>2025-06</v>
      </c>
      <c r="K18" s="27" t="str">
        <f t="shared" si="10"/>
        <v>2025-07</v>
      </c>
      <c r="L18" s="27" t="str">
        <f t="shared" si="10"/>
        <v>2025-08</v>
      </c>
      <c r="M18" s="27" t="str">
        <f t="shared" si="10"/>
        <v>2025-09</v>
      </c>
      <c r="N18" s="27" t="str">
        <f t="shared" si="10"/>
        <v>2025-10</v>
      </c>
      <c r="O18" s="27" t="str">
        <f t="shared" si="10"/>
        <v>2025-11</v>
      </c>
      <c r="P18" s="27" t="str">
        <f t="shared" si="10"/>
        <v>2025-12</v>
      </c>
      <c r="Q18" s="27" t="str">
        <f t="shared" si="10"/>
        <v>2026-01</v>
      </c>
      <c r="R18" s="27" t="str">
        <f t="shared" si="10"/>
        <v>2026-02</v>
      </c>
      <c r="S18" s="27" t="str">
        <f t="shared" si="10"/>
        <v>2026-03</v>
      </c>
      <c r="T18" s="27" t="str">
        <f t="shared" si="10"/>
        <v>2026-04</v>
      </c>
      <c r="U18" s="27" t="str">
        <f t="shared" si="10"/>
        <v>2026-05</v>
      </c>
      <c r="V18" s="280" t="str">
        <f t="shared" si="10"/>
        <v>2026-06</v>
      </c>
      <c r="W18" s="280" t="str">
        <f t="shared" si="10"/>
        <v>2026-07</v>
      </c>
      <c r="X18" s="280" t="str">
        <f t="shared" si="10"/>
        <v>2026-08</v>
      </c>
      <c r="Y18" s="27" t="str">
        <f t="shared" si="10"/>
        <v>2026-09</v>
      </c>
      <c r="Z18" s="27" t="str">
        <f t="shared" si="10"/>
        <v>2026-10</v>
      </c>
      <c r="AA18" s="27" t="str">
        <f t="shared" si="10"/>
        <v>2026-11</v>
      </c>
      <c r="AB18" s="27" t="str">
        <f t="shared" si="10"/>
        <v>2026-12</v>
      </c>
      <c r="AC18" s="86" t="str">
        <f t="shared" si="10"/>
        <v>Gen-ago 2025</v>
      </c>
      <c r="AD18" s="163" t="str">
        <f t="shared" si="10"/>
        <v>Gen-ago 2026</v>
      </c>
    </row>
    <row r="19" spans="1:31" x14ac:dyDescent="0.3">
      <c r="A19" s="37" t="s">
        <v>10</v>
      </c>
      <c r="B19" s="231">
        <f>B8/B$16*100</f>
        <v>56.19487173562694</v>
      </c>
      <c r="C19" s="232">
        <f>C8/C$16*100</f>
        <v>52.003468323346382</v>
      </c>
      <c r="E19" s="102">
        <f t="shared" ref="E19:AD19" si="11">E8/E$16*100</f>
        <v>61.312022508062647</v>
      </c>
      <c r="F19" s="100">
        <f t="shared" si="11"/>
        <v>52.568118211742863</v>
      </c>
      <c r="G19" s="100">
        <f t="shared" si="11"/>
        <v>44.880943395130899</v>
      </c>
      <c r="H19" s="100">
        <f t="shared" si="11"/>
        <v>45.414209693657412</v>
      </c>
      <c r="I19" s="100">
        <f t="shared" si="11"/>
        <v>47.715208034433289</v>
      </c>
      <c r="J19" s="100">
        <f t="shared" si="11"/>
        <v>48.888351678237676</v>
      </c>
      <c r="K19" s="100">
        <f t="shared" si="11"/>
        <v>54.450950942504683</v>
      </c>
      <c r="L19" s="100">
        <f t="shared" si="11"/>
        <v>53.331648805719468</v>
      </c>
      <c r="M19" s="100">
        <f t="shared" si="11"/>
        <v>54.152661395950695</v>
      </c>
      <c r="N19" s="100">
        <f t="shared" si="11"/>
        <v>55.383830167312631</v>
      </c>
      <c r="O19" s="100">
        <f t="shared" si="11"/>
        <v>55.973422784156881</v>
      </c>
      <c r="P19" s="100">
        <f t="shared" si="11"/>
        <v>54.438811382896048</v>
      </c>
      <c r="Q19" s="100">
        <f t="shared" si="11"/>
        <v>55.569251141037924</v>
      </c>
      <c r="R19" s="100">
        <f t="shared" si="11"/>
        <v>50.879378619054584</v>
      </c>
      <c r="S19" s="100">
        <f t="shared" si="11"/>
        <v>49.764789120349121</v>
      </c>
      <c r="T19" s="100">
        <f t="shared" si="11"/>
        <v>48.921883256647206</v>
      </c>
      <c r="U19" s="100">
        <f t="shared" si="11"/>
        <v>51.734065523951699</v>
      </c>
      <c r="V19" s="281">
        <f t="shared" si="11"/>
        <v>52.205726767004535</v>
      </c>
      <c r="W19" s="281">
        <f t="shared" si="11"/>
        <v>56.101561421600074</v>
      </c>
      <c r="X19" s="281">
        <f t="shared" si="11"/>
        <v>53.333333333333336</v>
      </c>
      <c r="Y19" s="100" t="e">
        <f t="shared" si="11"/>
        <v>#DIV/0!</v>
      </c>
      <c r="Z19" s="100" t="e">
        <f t="shared" si="11"/>
        <v>#DIV/0!</v>
      </c>
      <c r="AA19" s="100" t="e">
        <f t="shared" si="11"/>
        <v>#DIV/0!</v>
      </c>
      <c r="AB19" s="100" t="e">
        <f t="shared" si="11"/>
        <v>#DIV/0!</v>
      </c>
      <c r="AC19" s="249">
        <f t="shared" si="11"/>
        <v>50.608026020361088</v>
      </c>
      <c r="AD19" s="232">
        <f t="shared" si="11"/>
        <v>52.023799398990754</v>
      </c>
    </row>
    <row r="20" spans="1:31" x14ac:dyDescent="0.3">
      <c r="A20" s="38" t="s">
        <v>42</v>
      </c>
      <c r="B20" s="222">
        <f t="shared" ref="B20:C20" si="12">B9/B$16*100</f>
        <v>43.80512826437306</v>
      </c>
      <c r="C20" s="204">
        <f t="shared" si="12"/>
        <v>47.996531676653618</v>
      </c>
      <c r="E20" s="102">
        <f t="shared" ref="E20:AD20" si="13">E9/E$16*100</f>
        <v>38.687977491937353</v>
      </c>
      <c r="F20" s="100">
        <f t="shared" si="13"/>
        <v>47.43188178825713</v>
      </c>
      <c r="G20" s="100">
        <f t="shared" si="13"/>
        <v>55.119056604869101</v>
      </c>
      <c r="H20" s="100">
        <f t="shared" si="13"/>
        <v>54.585790306342588</v>
      </c>
      <c r="I20" s="100">
        <f t="shared" si="13"/>
        <v>52.284791965566711</v>
      </c>
      <c r="J20" s="100">
        <f t="shared" si="13"/>
        <v>51.111648321762317</v>
      </c>
      <c r="K20" s="100">
        <f t="shared" si="13"/>
        <v>45.549049057495317</v>
      </c>
      <c r="L20" s="100">
        <f t="shared" si="13"/>
        <v>46.668351194280532</v>
      </c>
      <c r="M20" s="100">
        <f t="shared" si="13"/>
        <v>45.847338604049298</v>
      </c>
      <c r="N20" s="100">
        <f t="shared" si="13"/>
        <v>44.616169832687369</v>
      </c>
      <c r="O20" s="100">
        <f t="shared" si="13"/>
        <v>44.026577215843119</v>
      </c>
      <c r="P20" s="100">
        <f t="shared" si="13"/>
        <v>45.561188617103952</v>
      </c>
      <c r="Q20" s="100">
        <f t="shared" si="13"/>
        <v>44.430748858962076</v>
      </c>
      <c r="R20" s="100">
        <f t="shared" si="13"/>
        <v>49.120621380945416</v>
      </c>
      <c r="S20" s="100">
        <f t="shared" si="13"/>
        <v>50.235210879650879</v>
      </c>
      <c r="T20" s="100">
        <f t="shared" si="13"/>
        <v>51.078116743352794</v>
      </c>
      <c r="U20" s="100">
        <f t="shared" si="13"/>
        <v>48.265934476048308</v>
      </c>
      <c r="V20" s="281">
        <f t="shared" si="13"/>
        <v>47.794273232995458</v>
      </c>
      <c r="W20" s="281">
        <f t="shared" si="13"/>
        <v>43.898438578399926</v>
      </c>
      <c r="X20" s="281">
        <f t="shared" si="13"/>
        <v>46.666666666666664</v>
      </c>
      <c r="Y20" s="100" t="e">
        <f t="shared" si="13"/>
        <v>#DIV/0!</v>
      </c>
      <c r="Z20" s="100" t="e">
        <f t="shared" si="13"/>
        <v>#DIV/0!</v>
      </c>
      <c r="AA20" s="100" t="e">
        <f t="shared" si="13"/>
        <v>#DIV/0!</v>
      </c>
      <c r="AB20" s="100" t="e">
        <f t="shared" si="13"/>
        <v>#DIV/0!</v>
      </c>
      <c r="AC20" s="250">
        <f t="shared" si="13"/>
        <v>49.391973979638912</v>
      </c>
      <c r="AD20" s="204">
        <f t="shared" si="13"/>
        <v>47.976200601009246</v>
      </c>
    </row>
    <row r="21" spans="1:31" x14ac:dyDescent="0.3">
      <c r="A21" s="61" t="s">
        <v>67</v>
      </c>
      <c r="B21" s="222">
        <f t="shared" ref="B21:C21" si="14">B10/B$16*100</f>
        <v>2.1065150432810826</v>
      </c>
      <c r="C21" s="204">
        <f t="shared" si="14"/>
        <v>1.9826767480664489</v>
      </c>
      <c r="E21" s="102">
        <f t="shared" ref="E21:AD21" si="15">E10/E$16*100</f>
        <v>1.8849005918842272</v>
      </c>
      <c r="F21" s="100">
        <f t="shared" si="15"/>
        <v>1.9293513725148999</v>
      </c>
      <c r="G21" s="100">
        <f t="shared" si="15"/>
        <v>1.874248819885153</v>
      </c>
      <c r="H21" s="100">
        <f t="shared" si="15"/>
        <v>1.6302315547245791</v>
      </c>
      <c r="I21" s="100">
        <f t="shared" si="15"/>
        <v>1.8945480631276899</v>
      </c>
      <c r="J21" s="100">
        <f t="shared" si="15"/>
        <v>2.0722061478722678</v>
      </c>
      <c r="K21" s="100">
        <f t="shared" si="15"/>
        <v>2.2402416592132575</v>
      </c>
      <c r="L21" s="100">
        <f t="shared" si="15"/>
        <v>1.9723836561185513</v>
      </c>
      <c r="M21" s="100">
        <f t="shared" si="15"/>
        <v>2.0143918950906592</v>
      </c>
      <c r="N21" s="100">
        <f t="shared" si="15"/>
        <v>2.1476306681340414</v>
      </c>
      <c r="O21" s="100">
        <f t="shared" si="15"/>
        <v>1.9239452973809832</v>
      </c>
      <c r="P21" s="100">
        <f t="shared" si="15"/>
        <v>2.3646523331976463</v>
      </c>
      <c r="Q21" s="100">
        <f t="shared" si="15"/>
        <v>1.6368963768524258</v>
      </c>
      <c r="R21" s="100">
        <f t="shared" si="15"/>
        <v>1.4879836264595396</v>
      </c>
      <c r="S21" s="100">
        <f t="shared" si="15"/>
        <v>1.6462061106220263</v>
      </c>
      <c r="T21" s="100">
        <f t="shared" si="15"/>
        <v>1.5053680289731792</v>
      </c>
      <c r="U21" s="100">
        <f t="shared" si="15"/>
        <v>1.6254365153413484</v>
      </c>
      <c r="V21" s="281">
        <f t="shared" si="15"/>
        <v>1.8511313607044129</v>
      </c>
      <c r="W21" s="281">
        <f t="shared" si="15"/>
        <v>1.7806539620159636</v>
      </c>
      <c r="X21" s="281">
        <f t="shared" si="15"/>
        <v>1.5874387784500146</v>
      </c>
      <c r="Y21" s="100" t="e">
        <f t="shared" si="15"/>
        <v>#DIV/0!</v>
      </c>
      <c r="Z21" s="100" t="e">
        <f t="shared" si="15"/>
        <v>#DIV/0!</v>
      </c>
      <c r="AA21" s="100" t="e">
        <f t="shared" si="15"/>
        <v>#DIV/0!</v>
      </c>
      <c r="AB21" s="100" t="e">
        <f t="shared" si="15"/>
        <v>#DIV/0!</v>
      </c>
      <c r="AC21" s="250">
        <f t="shared" si="15"/>
        <v>1.92624873127672</v>
      </c>
      <c r="AD21" s="204">
        <f t="shared" si="15"/>
        <v>1.6385120768838239</v>
      </c>
    </row>
    <row r="22" spans="1:31" x14ac:dyDescent="0.3">
      <c r="A22" s="61" t="s">
        <v>68</v>
      </c>
      <c r="B22" s="222">
        <f t="shared" ref="B22:C22" si="16">B11/B$16*100</f>
        <v>13.866184532027104</v>
      </c>
      <c r="C22" s="204">
        <f t="shared" si="16"/>
        <v>14.105542496143391</v>
      </c>
      <c r="E22" s="102">
        <f t="shared" ref="E22:AD22" si="17">E11/E$16*100</f>
        <v>10.957715072470275</v>
      </c>
      <c r="F22" s="100">
        <f t="shared" si="17"/>
        <v>11.411522454720783</v>
      </c>
      <c r="G22" s="100">
        <f t="shared" si="17"/>
        <v>10.421009237700968</v>
      </c>
      <c r="H22" s="100">
        <f t="shared" si="17"/>
        <v>12.532719689342731</v>
      </c>
      <c r="I22" s="100">
        <f t="shared" si="17"/>
        <v>14.500717360114779</v>
      </c>
      <c r="J22" s="100">
        <f t="shared" si="17"/>
        <v>16.588225517673809</v>
      </c>
      <c r="K22" s="100">
        <f t="shared" si="17"/>
        <v>16.804765681691613</v>
      </c>
      <c r="L22" s="100">
        <f t="shared" si="17"/>
        <v>18.995526092837288</v>
      </c>
      <c r="M22" s="100">
        <f t="shared" si="17"/>
        <v>15.452350518392274</v>
      </c>
      <c r="N22" s="100">
        <f t="shared" si="17"/>
        <v>16.129958371213934</v>
      </c>
      <c r="O22" s="100">
        <f t="shared" si="17"/>
        <v>15.909237517739646</v>
      </c>
      <c r="P22" s="100">
        <f t="shared" si="17"/>
        <v>13.779003071457646</v>
      </c>
      <c r="Q22" s="100">
        <f t="shared" si="17"/>
        <v>11.637882459007157</v>
      </c>
      <c r="R22" s="100">
        <f t="shared" si="17"/>
        <v>11.036884959352179</v>
      </c>
      <c r="S22" s="100">
        <f t="shared" si="17"/>
        <v>10.627427046820738</v>
      </c>
      <c r="T22" s="100">
        <f t="shared" si="17"/>
        <v>12.230470814161801</v>
      </c>
      <c r="U22" s="100">
        <f t="shared" si="17"/>
        <v>12.626289552954976</v>
      </c>
      <c r="V22" s="281">
        <f t="shared" si="17"/>
        <v>13.439131770246748</v>
      </c>
      <c r="W22" s="281">
        <f t="shared" si="17"/>
        <v>16.418879966221979</v>
      </c>
      <c r="X22" s="281">
        <f t="shared" si="17"/>
        <v>16.820800921924516</v>
      </c>
      <c r="Y22" s="100" t="e">
        <f t="shared" si="17"/>
        <v>#DIV/0!</v>
      </c>
      <c r="Z22" s="100" t="e">
        <f t="shared" si="17"/>
        <v>#DIV/0!</v>
      </c>
      <c r="AA22" s="100" t="e">
        <f t="shared" si="17"/>
        <v>#DIV/0!</v>
      </c>
      <c r="AB22" s="100" t="e">
        <f t="shared" si="17"/>
        <v>#DIV/0!</v>
      </c>
      <c r="AC22" s="250">
        <f t="shared" si="17"/>
        <v>13.516420354934949</v>
      </c>
      <c r="AD22" s="204">
        <f t="shared" si="17"/>
        <v>12.675412485116516</v>
      </c>
    </row>
    <row r="23" spans="1:31" x14ac:dyDescent="0.3">
      <c r="A23" s="61" t="s">
        <v>69</v>
      </c>
      <c r="B23" s="222">
        <f t="shared" ref="B23:C23" si="18">B12/B$16*100</f>
        <v>1.8915055860740622</v>
      </c>
      <c r="C23" s="204">
        <f t="shared" si="18"/>
        <v>1.9488986368072534</v>
      </c>
      <c r="E23" s="102">
        <f t="shared" ref="E23:AD23" si="19">E12/E$16*100</f>
        <v>1.7060632590297886</v>
      </c>
      <c r="F23" s="100">
        <f t="shared" si="19"/>
        <v>1.8843984280970405</v>
      </c>
      <c r="G23" s="100">
        <f t="shared" si="19"/>
        <v>1.7610274692415333</v>
      </c>
      <c r="H23" s="100">
        <f t="shared" si="19"/>
        <v>1.6870415647921762</v>
      </c>
      <c r="I23" s="100">
        <f t="shared" si="19"/>
        <v>1.9131994261119081</v>
      </c>
      <c r="J23" s="100">
        <f t="shared" si="19"/>
        <v>2.0895815548722907</v>
      </c>
      <c r="K23" s="100">
        <f t="shared" si="19"/>
        <v>2.4115294395598834</v>
      </c>
      <c r="L23" s="100">
        <f t="shared" si="19"/>
        <v>1.8400986935002008</v>
      </c>
      <c r="M23" s="100">
        <f t="shared" si="19"/>
        <v>1.9552146948823557</v>
      </c>
      <c r="N23" s="100">
        <f t="shared" si="19"/>
        <v>2.0016906710049924</v>
      </c>
      <c r="O23" s="100">
        <f t="shared" si="19"/>
        <v>1.9344278157657078</v>
      </c>
      <c r="P23" s="100">
        <f t="shared" si="19"/>
        <v>2.3498501276690229</v>
      </c>
      <c r="Q23" s="100">
        <f t="shared" si="19"/>
        <v>1.6376007212486616</v>
      </c>
      <c r="R23" s="100">
        <f t="shared" si="19"/>
        <v>1.5204001856006917</v>
      </c>
      <c r="S23" s="100">
        <f t="shared" si="19"/>
        <v>1.585175503502509</v>
      </c>
      <c r="T23" s="100">
        <f t="shared" si="19"/>
        <v>1.679361765198675</v>
      </c>
      <c r="U23" s="100">
        <f t="shared" si="19"/>
        <v>1.7207368112387704</v>
      </c>
      <c r="V23" s="281">
        <f t="shared" si="19"/>
        <v>1.8463533667792908</v>
      </c>
      <c r="W23" s="281">
        <f t="shared" si="19"/>
        <v>2.0956989858473332</v>
      </c>
      <c r="X23" s="281">
        <f t="shared" si="19"/>
        <v>1.7113223854796891</v>
      </c>
      <c r="Y23" s="100" t="e">
        <f t="shared" si="19"/>
        <v>#DIV/0!</v>
      </c>
      <c r="Z23" s="100" t="e">
        <f t="shared" si="19"/>
        <v>#DIV/0!</v>
      </c>
      <c r="AA23" s="100" t="e">
        <f t="shared" si="19"/>
        <v>#DIV/0!</v>
      </c>
      <c r="AB23" s="100" t="e">
        <f t="shared" si="19"/>
        <v>#DIV/0!</v>
      </c>
      <c r="AC23" s="250">
        <f t="shared" si="19"/>
        <v>1.9018354196782823</v>
      </c>
      <c r="AD23" s="204">
        <f t="shared" si="19"/>
        <v>1.7110690593638371</v>
      </c>
    </row>
    <row r="24" spans="1:31" x14ac:dyDescent="0.3">
      <c r="A24" s="61" t="s">
        <v>70</v>
      </c>
      <c r="B24" s="222">
        <f t="shared" ref="B24:C24" si="20">B13/B$16*100</f>
        <v>25.617317824412368</v>
      </c>
      <c r="C24" s="204">
        <f t="shared" si="20"/>
        <v>29.678497969378011</v>
      </c>
      <c r="E24" s="102">
        <f t="shared" ref="E24:AD24" si="21">E13/E$16*100</f>
        <v>23.860940878921888</v>
      </c>
      <c r="F24" s="100">
        <f t="shared" si="21"/>
        <v>31.870187497281073</v>
      </c>
      <c r="G24" s="100">
        <f t="shared" si="21"/>
        <v>40.706268979091789</v>
      </c>
      <c r="H24" s="100">
        <f t="shared" si="21"/>
        <v>38.422982885085574</v>
      </c>
      <c r="I24" s="100">
        <f t="shared" si="21"/>
        <v>33.696556671449066</v>
      </c>
      <c r="J24" s="100">
        <f t="shared" si="21"/>
        <v>30.086650399256637</v>
      </c>
      <c r="K24" s="100">
        <f t="shared" si="21"/>
        <v>23.74656158766053</v>
      </c>
      <c r="L24" s="100">
        <f t="shared" si="21"/>
        <v>23.659685786055086</v>
      </c>
      <c r="M24" s="100">
        <f t="shared" si="21"/>
        <v>26.179993372153575</v>
      </c>
      <c r="N24" s="100">
        <f t="shared" si="21"/>
        <v>24.093656793785986</v>
      </c>
      <c r="O24" s="100">
        <f t="shared" si="21"/>
        <v>24.069474906463682</v>
      </c>
      <c r="P24" s="100">
        <f t="shared" si="21"/>
        <v>26.838248899085965</v>
      </c>
      <c r="Q24" s="100">
        <f t="shared" si="21"/>
        <v>29.212683833887414</v>
      </c>
      <c r="R24" s="100">
        <f t="shared" si="21"/>
        <v>34.856064121225216</v>
      </c>
      <c r="S24" s="100">
        <f t="shared" si="21"/>
        <v>36.10581519068014</v>
      </c>
      <c r="T24" s="100">
        <f t="shared" si="21"/>
        <v>35.460567864001341</v>
      </c>
      <c r="U24" s="100">
        <f t="shared" si="21"/>
        <v>32.066217044757813</v>
      </c>
      <c r="V24" s="281">
        <f t="shared" si="21"/>
        <v>30.452202996484761</v>
      </c>
      <c r="W24" s="281">
        <f t="shared" si="21"/>
        <v>23.320639508919509</v>
      </c>
      <c r="X24" s="281">
        <f t="shared" si="21"/>
        <v>26.377124747911264</v>
      </c>
      <c r="Y24" s="100" t="e">
        <f t="shared" si="21"/>
        <v>#DIV/0!</v>
      </c>
      <c r="Z24" s="100" t="e">
        <f t="shared" si="21"/>
        <v>#DIV/0!</v>
      </c>
      <c r="AA24" s="100" t="e">
        <f t="shared" si="21"/>
        <v>#DIV/0!</v>
      </c>
      <c r="AB24" s="100" t="e">
        <f t="shared" si="21"/>
        <v>#DIV/0!</v>
      </c>
      <c r="AC24" s="250">
        <f t="shared" si="21"/>
        <v>31.741438040168546</v>
      </c>
      <c r="AD24" s="204">
        <f t="shared" si="21"/>
        <v>31.711830951975962</v>
      </c>
    </row>
    <row r="25" spans="1:31" x14ac:dyDescent="0.3">
      <c r="A25" s="61" t="s">
        <v>71</v>
      </c>
      <c r="B25" s="222">
        <f t="shared" ref="B25:C25" si="22">B14/B$16*100</f>
        <v>0.29741905214845793</v>
      </c>
      <c r="C25" s="204">
        <f t="shared" si="22"/>
        <v>0.2550083428655382</v>
      </c>
      <c r="E25" s="102">
        <f t="shared" ref="E25:AD25" si="23">E14/E$16*100</f>
        <v>0.27611286955350528</v>
      </c>
      <c r="F25" s="100">
        <f t="shared" si="23"/>
        <v>0.33134670320906018</v>
      </c>
      <c r="G25" s="100">
        <f t="shared" si="23"/>
        <v>0.31760040411312845</v>
      </c>
      <c r="H25" s="100">
        <f t="shared" si="23"/>
        <v>0.29987055947073205</v>
      </c>
      <c r="I25" s="100">
        <f t="shared" si="23"/>
        <v>0.24605451936872308</v>
      </c>
      <c r="J25" s="100">
        <f t="shared" si="23"/>
        <v>0.24703296039162659</v>
      </c>
      <c r="K25" s="100">
        <f t="shared" si="23"/>
        <v>0.28097946234200177</v>
      </c>
      <c r="L25" s="100">
        <f t="shared" si="23"/>
        <v>0.17836174735058488</v>
      </c>
      <c r="M25" s="100">
        <f t="shared" si="23"/>
        <v>0.18621092332212913</v>
      </c>
      <c r="N25" s="100">
        <f t="shared" si="23"/>
        <v>0.22648611576311467</v>
      </c>
      <c r="O25" s="100">
        <f t="shared" si="23"/>
        <v>0.18223455038059605</v>
      </c>
      <c r="P25" s="100">
        <f t="shared" si="23"/>
        <v>0.21185656662842761</v>
      </c>
      <c r="Q25" s="100">
        <f t="shared" si="23"/>
        <v>0.29018989124922523</v>
      </c>
      <c r="R25" s="100">
        <f t="shared" si="23"/>
        <v>0.19831306768704673</v>
      </c>
      <c r="S25" s="100">
        <f t="shared" si="23"/>
        <v>0.24088186526818361</v>
      </c>
      <c r="T25" s="100">
        <f t="shared" si="23"/>
        <v>0.19654847981028239</v>
      </c>
      <c r="U25" s="100">
        <f t="shared" si="23"/>
        <v>0.21925732412763577</v>
      </c>
      <c r="V25" s="281">
        <f t="shared" si="23"/>
        <v>0.17815091635097779</v>
      </c>
      <c r="W25" s="281">
        <f t="shared" si="23"/>
        <v>0.25820700406797825</v>
      </c>
      <c r="X25" s="281">
        <f t="shared" si="23"/>
        <v>0.15125324114088159</v>
      </c>
      <c r="Y25" s="100" t="e">
        <f t="shared" si="23"/>
        <v>#DIV/0!</v>
      </c>
      <c r="Z25" s="100" t="e">
        <f t="shared" si="23"/>
        <v>#DIV/0!</v>
      </c>
      <c r="AA25" s="100" t="e">
        <f t="shared" si="23"/>
        <v>#DIV/0!</v>
      </c>
      <c r="AB25" s="100" t="e">
        <f t="shared" si="23"/>
        <v>#DIV/0!</v>
      </c>
      <c r="AC25" s="250">
        <f t="shared" si="23"/>
        <v>0.279984160182081</v>
      </c>
      <c r="AD25" s="204">
        <f t="shared" si="23"/>
        <v>0.22041730453024891</v>
      </c>
    </row>
    <row r="26" spans="1:31" ht="15" thickBot="1" x14ac:dyDescent="0.35">
      <c r="A26" s="351" t="s">
        <v>72</v>
      </c>
      <c r="B26" s="361">
        <f t="shared" ref="B26:C26" si="24">B15/B$16*100</f>
        <v>2.6186226429989391E-2</v>
      </c>
      <c r="C26" s="362">
        <f t="shared" si="24"/>
        <v>2.59074833929752E-2</v>
      </c>
      <c r="E26" s="363">
        <f t="shared" ref="E26:AD26" si="25">E15/E$16*100</f>
        <v>2.244820077670775E-3</v>
      </c>
      <c r="F26" s="364">
        <f t="shared" si="25"/>
        <v>5.0753324342744446E-3</v>
      </c>
      <c r="G26" s="364">
        <f t="shared" si="25"/>
        <v>3.8901694836525794E-2</v>
      </c>
      <c r="H26" s="364">
        <f t="shared" si="25"/>
        <v>1.2944052926794189E-2</v>
      </c>
      <c r="I26" s="364">
        <f t="shared" si="25"/>
        <v>3.3715925394548069E-2</v>
      </c>
      <c r="J26" s="364">
        <f t="shared" si="25"/>
        <v>2.7951741695688634E-2</v>
      </c>
      <c r="K26" s="364">
        <f t="shared" si="25"/>
        <v>6.4971227028030445E-2</v>
      </c>
      <c r="L26" s="364">
        <f t="shared" si="25"/>
        <v>2.229521841882311E-2</v>
      </c>
      <c r="M26" s="364">
        <f t="shared" si="25"/>
        <v>5.9177200208303748E-2</v>
      </c>
      <c r="N26" s="364">
        <f t="shared" si="25"/>
        <v>1.6747212785300732E-2</v>
      </c>
      <c r="O26" s="364">
        <f t="shared" si="25"/>
        <v>7.257128112501612E-3</v>
      </c>
      <c r="P26" s="364">
        <f t="shared" si="25"/>
        <v>1.7577619065240722E-2</v>
      </c>
      <c r="Q26" s="364">
        <f t="shared" si="25"/>
        <v>1.5495576717191638E-2</v>
      </c>
      <c r="R26" s="364">
        <f t="shared" si="25"/>
        <v>2.0975420620745328E-2</v>
      </c>
      <c r="S26" s="364">
        <f t="shared" si="25"/>
        <v>2.9705162757287212E-2</v>
      </c>
      <c r="T26" s="364">
        <f t="shared" si="25"/>
        <v>5.7997912075165295E-3</v>
      </c>
      <c r="U26" s="364">
        <f t="shared" si="25"/>
        <v>7.9972276277557111E-3</v>
      </c>
      <c r="V26" s="365">
        <f t="shared" si="25"/>
        <v>2.7302822429268625E-2</v>
      </c>
      <c r="W26" s="365">
        <f t="shared" si="25"/>
        <v>2.4359151327167761E-2</v>
      </c>
      <c r="X26" s="365">
        <f t="shared" si="25"/>
        <v>1.8726591760299626E-2</v>
      </c>
      <c r="Y26" s="364" t="e">
        <f t="shared" si="25"/>
        <v>#DIV/0!</v>
      </c>
      <c r="Z26" s="364" t="e">
        <f t="shared" si="25"/>
        <v>#DIV/0!</v>
      </c>
      <c r="AA26" s="364" t="e">
        <f t="shared" si="25"/>
        <v>#DIV/0!</v>
      </c>
      <c r="AB26" s="364" t="e">
        <f t="shared" si="25"/>
        <v>#DIV/0!</v>
      </c>
      <c r="AC26" s="366">
        <f t="shared" si="25"/>
        <v>2.6047273398332977E-2</v>
      </c>
      <c r="AD26" s="362">
        <f t="shared" si="25"/>
        <v>1.8958723138855816E-2</v>
      </c>
    </row>
    <row r="27" spans="1:31" ht="15" thickBot="1" x14ac:dyDescent="0.35">
      <c r="A27" s="350" t="s">
        <v>4</v>
      </c>
      <c r="B27" s="230">
        <f t="shared" ref="B27:C27" si="26">B16/B$16*100</f>
        <v>100</v>
      </c>
      <c r="C27" s="166">
        <f t="shared" si="26"/>
        <v>100</v>
      </c>
      <c r="D27" s="349"/>
      <c r="E27" s="332">
        <f t="shared" ref="E27:AD27" si="27">E16/E$16*100</f>
        <v>100</v>
      </c>
      <c r="F27" s="333">
        <f t="shared" si="27"/>
        <v>100</v>
      </c>
      <c r="G27" s="333">
        <f t="shared" si="27"/>
        <v>100</v>
      </c>
      <c r="H27" s="333">
        <f t="shared" si="27"/>
        <v>100</v>
      </c>
      <c r="I27" s="333">
        <f t="shared" si="27"/>
        <v>100</v>
      </c>
      <c r="J27" s="333">
        <f t="shared" si="27"/>
        <v>100</v>
      </c>
      <c r="K27" s="333">
        <f t="shared" si="27"/>
        <v>100</v>
      </c>
      <c r="L27" s="333">
        <f t="shared" si="27"/>
        <v>100</v>
      </c>
      <c r="M27" s="333">
        <f t="shared" si="27"/>
        <v>100</v>
      </c>
      <c r="N27" s="333">
        <f t="shared" si="27"/>
        <v>100</v>
      </c>
      <c r="O27" s="333">
        <f t="shared" si="27"/>
        <v>100</v>
      </c>
      <c r="P27" s="333">
        <f t="shared" si="27"/>
        <v>100</v>
      </c>
      <c r="Q27" s="333">
        <f t="shared" si="27"/>
        <v>100</v>
      </c>
      <c r="R27" s="333">
        <f t="shared" si="27"/>
        <v>100</v>
      </c>
      <c r="S27" s="333">
        <f t="shared" si="27"/>
        <v>100</v>
      </c>
      <c r="T27" s="333">
        <f t="shared" si="27"/>
        <v>100</v>
      </c>
      <c r="U27" s="333">
        <f t="shared" si="27"/>
        <v>100</v>
      </c>
      <c r="V27" s="334">
        <f t="shared" si="27"/>
        <v>100</v>
      </c>
      <c r="W27" s="334">
        <f t="shared" si="27"/>
        <v>100</v>
      </c>
      <c r="X27" s="334">
        <f t="shared" si="27"/>
        <v>100</v>
      </c>
      <c r="Y27" s="333" t="e">
        <f t="shared" si="27"/>
        <v>#DIV/0!</v>
      </c>
      <c r="Z27" s="333" t="e">
        <f t="shared" si="27"/>
        <v>#DIV/0!</v>
      </c>
      <c r="AA27" s="316" t="e">
        <f t="shared" si="27"/>
        <v>#DIV/0!</v>
      </c>
      <c r="AB27" s="316" t="e">
        <f t="shared" si="27"/>
        <v>#DIV/0!</v>
      </c>
      <c r="AC27" s="162">
        <f t="shared" si="27"/>
        <v>100</v>
      </c>
      <c r="AD27" s="166">
        <f t="shared" si="27"/>
        <v>100</v>
      </c>
    </row>
    <row r="30" spans="1:31" x14ac:dyDescent="0.3"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396"/>
      <c r="W30" s="396"/>
    </row>
  </sheetData>
  <phoneticPr fontId="3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5" fitToWidth="2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colBreaks count="1" manualBreakCount="1">
    <brk id="16" max="31" man="1"/>
  </colBreaks>
  <ignoredErrors>
    <ignoredError sqref="C8:C16 AD8:AF8 AC9:AF16 AC8" formulaRange="1"/>
    <ignoredError sqref="D16 D9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60"/>
  <sheetViews>
    <sheetView showGridLines="0" zoomScaleNormal="100" workbookViewId="0"/>
  </sheetViews>
  <sheetFormatPr defaultColWidth="8.88671875" defaultRowHeight="14.4" x14ac:dyDescent="0.3"/>
  <cols>
    <col min="1" max="1" width="27.109375" style="68" customWidth="1"/>
    <col min="2" max="2" width="10.5546875" style="68" customWidth="1"/>
    <col min="3" max="3" width="10.6640625" style="68" customWidth="1"/>
    <col min="4" max="4" width="7.33203125" style="68" customWidth="1"/>
    <col min="5" max="14" width="8" customWidth="1"/>
    <col min="15" max="16" width="8.6640625" bestFit="1" customWidth="1"/>
    <col min="17" max="17" width="8.33203125" customWidth="1"/>
    <col min="18" max="18" width="8.5546875" customWidth="1"/>
    <col min="19" max="21" width="9" customWidth="1"/>
    <col min="22" max="24" width="9" style="58" customWidth="1"/>
    <col min="25" max="27" width="9" hidden="1" customWidth="1"/>
    <col min="28" max="28" width="8.33203125" hidden="1" customWidth="1"/>
    <col min="29" max="30" width="10.44140625" style="68" customWidth="1"/>
    <col min="31" max="31" width="10.33203125" style="103" bestFit="1" customWidth="1"/>
    <col min="32" max="32" width="9.44140625" style="68" customWidth="1"/>
    <col min="33" max="16384" width="8.88671875" style="68"/>
  </cols>
  <sheetData>
    <row r="1" spans="1:33" x14ac:dyDescent="0.3">
      <c r="A1"/>
    </row>
    <row r="3" spans="1:33" ht="16.2" x14ac:dyDescent="0.35">
      <c r="A3" s="66"/>
      <c r="B3" s="67" t="s">
        <v>11</v>
      </c>
    </row>
    <row r="4" spans="1:33" x14ac:dyDescent="0.3">
      <c r="A4" s="69"/>
      <c r="B4" s="70" t="s">
        <v>73</v>
      </c>
    </row>
    <row r="5" spans="1:33" ht="15" x14ac:dyDescent="0.35">
      <c r="A5" s="69"/>
      <c r="B5" s="70" t="str">
        <f>'PC FUEL'!B5</f>
        <v>successive alla pubblicazione del comunicato stampa (Aggiornamento 30.08.2025)</v>
      </c>
      <c r="C5" s="71"/>
      <c r="D5" s="7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304"/>
      <c r="W5" s="304"/>
      <c r="X5" s="304"/>
      <c r="Y5" s="6"/>
      <c r="Z5" s="6"/>
      <c r="AA5" s="6"/>
      <c r="AB5" s="6"/>
    </row>
    <row r="6" spans="1:33" ht="15" thickBot="1" x14ac:dyDescent="0.35">
      <c r="B6" s="72"/>
    </row>
    <row r="7" spans="1:33" ht="30" customHeight="1" thickBot="1" x14ac:dyDescent="0.35">
      <c r="A7" s="89" t="s">
        <v>44</v>
      </c>
      <c r="B7" s="261" t="s">
        <v>78</v>
      </c>
      <c r="C7" s="261" t="s">
        <v>92</v>
      </c>
      <c r="D7" s="262" t="s">
        <v>91</v>
      </c>
      <c r="E7" s="260" t="s">
        <v>79</v>
      </c>
      <c r="F7" s="260" t="s">
        <v>80</v>
      </c>
      <c r="G7" s="260" t="s">
        <v>81</v>
      </c>
      <c r="H7" s="260" t="s">
        <v>82</v>
      </c>
      <c r="I7" s="260" t="s">
        <v>83</v>
      </c>
      <c r="J7" s="260" t="s">
        <v>84</v>
      </c>
      <c r="K7" s="260" t="s">
        <v>85</v>
      </c>
      <c r="L7" s="260" t="s">
        <v>86</v>
      </c>
      <c r="M7" s="260" t="s">
        <v>87</v>
      </c>
      <c r="N7" s="260" t="s">
        <v>88</v>
      </c>
      <c r="O7" s="260" t="s">
        <v>89</v>
      </c>
      <c r="P7" s="260" t="s">
        <v>90</v>
      </c>
      <c r="Q7" s="260" t="s">
        <v>93</v>
      </c>
      <c r="R7" s="260" t="s">
        <v>94</v>
      </c>
      <c r="S7" s="260" t="s">
        <v>95</v>
      </c>
      <c r="T7" s="260" t="s">
        <v>96</v>
      </c>
      <c r="U7" s="260" t="s">
        <v>97</v>
      </c>
      <c r="V7" s="305" t="s">
        <v>98</v>
      </c>
      <c r="W7" s="305" t="s">
        <v>99</v>
      </c>
      <c r="X7" s="305" t="s">
        <v>100</v>
      </c>
      <c r="Y7" s="260" t="s">
        <v>101</v>
      </c>
      <c r="Z7" s="260" t="s">
        <v>102</v>
      </c>
      <c r="AA7" s="260" t="s">
        <v>103</v>
      </c>
      <c r="AB7" s="260" t="s">
        <v>104</v>
      </c>
      <c r="AC7" s="99" t="s">
        <v>106</v>
      </c>
      <c r="AD7" s="151" t="s">
        <v>107</v>
      </c>
      <c r="AE7" s="178" t="s">
        <v>108</v>
      </c>
      <c r="AF7" s="85" t="s">
        <v>105</v>
      </c>
    </row>
    <row r="8" spans="1:33" x14ac:dyDescent="0.3">
      <c r="A8" s="195" t="s">
        <v>16</v>
      </c>
      <c r="B8" s="196">
        <v>444093</v>
      </c>
      <c r="C8" s="197">
        <f>SUM(E8:P8)</f>
        <v>448355</v>
      </c>
      <c r="D8" s="198">
        <f>(C8-B8)/B8</f>
        <v>9.5970888980461307E-3</v>
      </c>
      <c r="E8" s="276">
        <f t="shared" ref="E8:AB8" si="0">SUM(E9:E12)</f>
        <v>38327</v>
      </c>
      <c r="F8" s="276">
        <f t="shared" si="0"/>
        <v>40035</v>
      </c>
      <c r="G8" s="276">
        <f t="shared" si="0"/>
        <v>48890</v>
      </c>
      <c r="H8" s="276">
        <f t="shared" si="0"/>
        <v>40358</v>
      </c>
      <c r="I8" s="276">
        <f t="shared" si="0"/>
        <v>42101</v>
      </c>
      <c r="J8" s="276">
        <f t="shared" si="0"/>
        <v>39022</v>
      </c>
      <c r="K8" s="276">
        <f t="shared" si="0"/>
        <v>36077</v>
      </c>
      <c r="L8" s="276">
        <f t="shared" si="0"/>
        <v>19702</v>
      </c>
      <c r="M8" s="276">
        <f t="shared" si="0"/>
        <v>39588</v>
      </c>
      <c r="N8" s="276">
        <f t="shared" si="0"/>
        <v>37970</v>
      </c>
      <c r="O8" s="276">
        <f t="shared" si="0"/>
        <v>35909</v>
      </c>
      <c r="P8" s="276">
        <f t="shared" si="0"/>
        <v>30376</v>
      </c>
      <c r="Q8" s="276">
        <f>SUM(Q9:Q12)</f>
        <v>39823</v>
      </c>
      <c r="R8" s="276">
        <f t="shared" si="0"/>
        <v>44845</v>
      </c>
      <c r="S8" s="276">
        <f t="shared" si="0"/>
        <v>50018</v>
      </c>
      <c r="T8" s="276">
        <f t="shared" si="0"/>
        <v>39802</v>
      </c>
      <c r="U8" s="276">
        <f t="shared" si="0"/>
        <v>37503</v>
      </c>
      <c r="V8" s="269">
        <f t="shared" si="0"/>
        <v>39765</v>
      </c>
      <c r="W8" s="269">
        <f t="shared" si="0"/>
        <v>33926</v>
      </c>
      <c r="X8" s="269">
        <f t="shared" si="0"/>
        <v>19443</v>
      </c>
      <c r="Y8" s="276">
        <f t="shared" si="0"/>
        <v>0</v>
      </c>
      <c r="Z8" s="276">
        <f t="shared" si="0"/>
        <v>0</v>
      </c>
      <c r="AA8" s="276">
        <f t="shared" si="0"/>
        <v>0</v>
      </c>
      <c r="AB8" s="276">
        <f t="shared" si="0"/>
        <v>0</v>
      </c>
      <c r="AC8" s="242">
        <f>SUM(E8:L8)</f>
        <v>304512</v>
      </c>
      <c r="AD8" s="243">
        <f>SUM(Q8:AB8)</f>
        <v>305125</v>
      </c>
      <c r="AE8" s="199">
        <f>X8/L8-1</f>
        <v>-1.3145873515379103E-2</v>
      </c>
      <c r="AF8" s="248">
        <f>(AD8-AC8)/AC8</f>
        <v>2.0130569567044978E-3</v>
      </c>
      <c r="AG8" s="76"/>
    </row>
    <row r="9" spans="1:33" x14ac:dyDescent="0.3">
      <c r="A9" s="201" t="s">
        <v>12</v>
      </c>
      <c r="B9" s="74">
        <v>4808</v>
      </c>
      <c r="C9" s="193">
        <f t="shared" ref="C9:C32" si="1">SUM(E9:P9)</f>
        <v>4078</v>
      </c>
      <c r="D9" s="75">
        <f t="shared" ref="D9:D31" si="2">(C9-B9)/B9</f>
        <v>-0.15183028286189684</v>
      </c>
      <c r="E9" s="277">
        <v>394</v>
      </c>
      <c r="F9" s="277">
        <v>367</v>
      </c>
      <c r="G9" s="277">
        <v>425</v>
      </c>
      <c r="H9" s="277">
        <v>335</v>
      </c>
      <c r="I9" s="277">
        <v>345</v>
      </c>
      <c r="J9" s="277">
        <v>413</v>
      </c>
      <c r="K9" s="277">
        <v>359</v>
      </c>
      <c r="L9" s="277">
        <v>190</v>
      </c>
      <c r="M9" s="277">
        <v>394</v>
      </c>
      <c r="N9" s="277">
        <v>333</v>
      </c>
      <c r="O9" s="277">
        <v>289</v>
      </c>
      <c r="P9" s="277">
        <v>234</v>
      </c>
      <c r="Q9" s="277">
        <v>266</v>
      </c>
      <c r="R9" s="277">
        <v>400</v>
      </c>
      <c r="S9" s="277">
        <v>446</v>
      </c>
      <c r="T9" s="277">
        <v>352</v>
      </c>
      <c r="U9" s="277">
        <v>758</v>
      </c>
      <c r="V9" s="270">
        <v>579</v>
      </c>
      <c r="W9" s="270">
        <v>927</v>
      </c>
      <c r="X9" s="270">
        <v>275</v>
      </c>
      <c r="Y9" s="277"/>
      <c r="Z9" s="277"/>
      <c r="AA9" s="277"/>
      <c r="AB9" s="277"/>
      <c r="AC9" s="157">
        <f t="shared" ref="AC9:AC32" si="3">SUM(E9:L9)</f>
        <v>2828</v>
      </c>
      <c r="AD9" s="155">
        <f t="shared" ref="AD9:AD32" si="4">SUM(Q9:AB9)</f>
        <v>4003</v>
      </c>
      <c r="AE9" s="194">
        <f t="shared" ref="AE9:AE32" si="5">X9/L9-1</f>
        <v>0.44736842105263164</v>
      </c>
      <c r="AF9" s="247">
        <f t="shared" ref="AF9:AF32" si="6">(AD9-AC9)/AC9</f>
        <v>0.41548797736916548</v>
      </c>
      <c r="AG9" s="76"/>
    </row>
    <row r="10" spans="1:33" x14ac:dyDescent="0.3">
      <c r="A10" s="200" t="s">
        <v>13</v>
      </c>
      <c r="B10" s="77">
        <v>162799</v>
      </c>
      <c r="C10" s="78">
        <f t="shared" si="1"/>
        <v>179941</v>
      </c>
      <c r="D10" s="79">
        <f t="shared" si="2"/>
        <v>0.10529548707301642</v>
      </c>
      <c r="E10" s="278">
        <v>13542</v>
      </c>
      <c r="F10" s="278">
        <v>16893</v>
      </c>
      <c r="G10" s="278">
        <v>22886</v>
      </c>
      <c r="H10" s="278">
        <v>18210</v>
      </c>
      <c r="I10" s="278">
        <v>18870</v>
      </c>
      <c r="J10" s="278">
        <v>14874</v>
      </c>
      <c r="K10" s="278">
        <v>13573</v>
      </c>
      <c r="L10" s="278">
        <v>7622</v>
      </c>
      <c r="M10" s="278">
        <v>15337</v>
      </c>
      <c r="N10" s="278">
        <v>14072</v>
      </c>
      <c r="O10" s="278">
        <v>12551</v>
      </c>
      <c r="P10" s="278">
        <v>11511</v>
      </c>
      <c r="Q10" s="278">
        <v>14940</v>
      </c>
      <c r="R10" s="278">
        <v>19226</v>
      </c>
      <c r="S10" s="278">
        <v>21301</v>
      </c>
      <c r="T10" s="278">
        <v>15258</v>
      </c>
      <c r="U10" s="278">
        <v>13490</v>
      </c>
      <c r="V10" s="271">
        <v>15214</v>
      </c>
      <c r="W10" s="271">
        <v>11035</v>
      </c>
      <c r="X10" s="271">
        <v>6566</v>
      </c>
      <c r="Y10" s="278"/>
      <c r="Z10" s="278"/>
      <c r="AA10" s="278"/>
      <c r="AB10" s="278"/>
      <c r="AC10" s="157">
        <f t="shared" si="3"/>
        <v>126470</v>
      </c>
      <c r="AD10" s="155">
        <f t="shared" si="4"/>
        <v>117030</v>
      </c>
      <c r="AE10" s="153">
        <f t="shared" si="5"/>
        <v>-0.1385463133035949</v>
      </c>
      <c r="AF10" s="150">
        <f t="shared" si="6"/>
        <v>-7.4642207638175057E-2</v>
      </c>
      <c r="AG10" s="76"/>
    </row>
    <row r="11" spans="1:33" x14ac:dyDescent="0.3">
      <c r="A11" s="200" t="s">
        <v>14</v>
      </c>
      <c r="B11" s="77">
        <v>248418</v>
      </c>
      <c r="C11" s="78">
        <f t="shared" si="1"/>
        <v>237245</v>
      </c>
      <c r="D11" s="79">
        <f t="shared" si="2"/>
        <v>-4.4976612000740684E-2</v>
      </c>
      <c r="E11" s="278">
        <v>21860</v>
      </c>
      <c r="F11" s="278">
        <v>20372</v>
      </c>
      <c r="G11" s="278">
        <v>22953</v>
      </c>
      <c r="H11" s="278">
        <v>19675</v>
      </c>
      <c r="I11" s="278">
        <v>20554</v>
      </c>
      <c r="J11" s="278">
        <v>21542</v>
      </c>
      <c r="K11" s="278">
        <v>19867</v>
      </c>
      <c r="L11" s="278">
        <v>10565</v>
      </c>
      <c r="M11" s="278">
        <v>21262</v>
      </c>
      <c r="N11" s="278">
        <v>21091</v>
      </c>
      <c r="O11" s="278">
        <v>20694</v>
      </c>
      <c r="P11" s="278">
        <v>16810</v>
      </c>
      <c r="Q11" s="278">
        <v>21957</v>
      </c>
      <c r="R11" s="278">
        <v>22555</v>
      </c>
      <c r="S11" s="278">
        <v>25435</v>
      </c>
      <c r="T11" s="278">
        <v>21702</v>
      </c>
      <c r="U11" s="278">
        <v>20648</v>
      </c>
      <c r="V11" s="271">
        <v>21575</v>
      </c>
      <c r="W11" s="271">
        <v>19757</v>
      </c>
      <c r="X11" s="271">
        <v>11206</v>
      </c>
      <c r="Y11" s="278"/>
      <c r="Z11" s="278"/>
      <c r="AA11" s="278"/>
      <c r="AB11" s="278"/>
      <c r="AC11" s="157">
        <f t="shared" si="3"/>
        <v>157388</v>
      </c>
      <c r="AD11" s="155">
        <f t="shared" si="4"/>
        <v>164835</v>
      </c>
      <c r="AE11" s="153">
        <f t="shared" si="5"/>
        <v>6.0672030288689172E-2</v>
      </c>
      <c r="AF11" s="150">
        <f t="shared" si="6"/>
        <v>4.7316186748672072E-2</v>
      </c>
      <c r="AG11" s="76"/>
    </row>
    <row r="12" spans="1:33" x14ac:dyDescent="0.3">
      <c r="A12" s="200" t="s">
        <v>15</v>
      </c>
      <c r="B12" s="77">
        <v>28068</v>
      </c>
      <c r="C12" s="78">
        <f t="shared" si="1"/>
        <v>27091</v>
      </c>
      <c r="D12" s="79">
        <f t="shared" si="2"/>
        <v>-3.480832264500499E-2</v>
      </c>
      <c r="E12" s="278">
        <v>2531</v>
      </c>
      <c r="F12" s="278">
        <v>2403</v>
      </c>
      <c r="G12" s="278">
        <v>2626</v>
      </c>
      <c r="H12" s="278">
        <v>2138</v>
      </c>
      <c r="I12" s="278">
        <v>2332</v>
      </c>
      <c r="J12" s="278">
        <v>2193</v>
      </c>
      <c r="K12" s="278">
        <v>2278</v>
      </c>
      <c r="L12" s="278">
        <v>1325</v>
      </c>
      <c r="M12" s="278">
        <v>2595</v>
      </c>
      <c r="N12" s="278">
        <v>2474</v>
      </c>
      <c r="O12" s="278">
        <v>2375</v>
      </c>
      <c r="P12" s="278">
        <v>1821</v>
      </c>
      <c r="Q12" s="278">
        <v>2660</v>
      </c>
      <c r="R12" s="278">
        <v>2664</v>
      </c>
      <c r="S12" s="278">
        <v>2836</v>
      </c>
      <c r="T12" s="278">
        <v>2490</v>
      </c>
      <c r="U12" s="278">
        <v>2607</v>
      </c>
      <c r="V12" s="271">
        <v>2397</v>
      </c>
      <c r="W12" s="271">
        <v>2207</v>
      </c>
      <c r="X12" s="271">
        <v>1396</v>
      </c>
      <c r="Y12" s="278"/>
      <c r="Z12" s="278"/>
      <c r="AA12" s="278"/>
      <c r="AB12" s="278"/>
      <c r="AC12" s="157">
        <f t="shared" si="3"/>
        <v>17826</v>
      </c>
      <c r="AD12" s="155">
        <f t="shared" si="4"/>
        <v>19257</v>
      </c>
      <c r="AE12" s="153">
        <f t="shared" si="5"/>
        <v>5.3584905660377435E-2</v>
      </c>
      <c r="AF12" s="150">
        <f t="shared" si="6"/>
        <v>8.0276001346348033E-2</v>
      </c>
      <c r="AG12" s="76"/>
    </row>
    <row r="13" spans="1:33" x14ac:dyDescent="0.3">
      <c r="A13" s="80" t="s">
        <v>21</v>
      </c>
      <c r="B13" s="81">
        <v>489424</v>
      </c>
      <c r="C13" s="82">
        <f t="shared" si="1"/>
        <v>448292</v>
      </c>
      <c r="D13" s="83">
        <f>(C13-B13)/B13</f>
        <v>-8.4041648958776027E-2</v>
      </c>
      <c r="E13" s="279">
        <f t="shared" ref="E13:P13" si="7">SUM(E14:E17)</f>
        <v>38441</v>
      </c>
      <c r="F13" s="279">
        <f t="shared" si="7"/>
        <v>40733</v>
      </c>
      <c r="G13" s="279">
        <f t="shared" si="7"/>
        <v>61406</v>
      </c>
      <c r="H13" s="279">
        <f t="shared" si="7"/>
        <v>47780</v>
      </c>
      <c r="I13" s="279">
        <f t="shared" si="7"/>
        <v>44472</v>
      </c>
      <c r="J13" s="279">
        <f t="shared" si="7"/>
        <v>37724</v>
      </c>
      <c r="K13" s="279">
        <f t="shared" si="7"/>
        <v>29972</v>
      </c>
      <c r="L13" s="279">
        <f t="shared" si="7"/>
        <v>18091</v>
      </c>
      <c r="M13" s="279">
        <f t="shared" si="7"/>
        <v>33324</v>
      </c>
      <c r="N13" s="279">
        <f t="shared" si="7"/>
        <v>32503</v>
      </c>
      <c r="O13" s="279">
        <f t="shared" si="7"/>
        <v>33474</v>
      </c>
      <c r="P13" s="279">
        <f t="shared" si="7"/>
        <v>30372</v>
      </c>
      <c r="Q13" s="279">
        <f t="shared" ref="Q13:AB13" si="8">SUM(Q14:Q17)</f>
        <v>43099</v>
      </c>
      <c r="R13" s="279">
        <f t="shared" si="8"/>
        <v>51934</v>
      </c>
      <c r="S13" s="279">
        <f t="shared" si="8"/>
        <v>62314</v>
      </c>
      <c r="T13" s="279">
        <f t="shared" si="8"/>
        <v>54069</v>
      </c>
      <c r="U13" s="279">
        <f t="shared" si="8"/>
        <v>48052</v>
      </c>
      <c r="V13" s="272">
        <f t="shared" si="8"/>
        <v>42549</v>
      </c>
      <c r="W13" s="272">
        <f t="shared" si="8"/>
        <v>31500</v>
      </c>
      <c r="X13" s="272">
        <f t="shared" si="8"/>
        <v>17576</v>
      </c>
      <c r="Y13" s="279">
        <f t="shared" si="8"/>
        <v>0</v>
      </c>
      <c r="Z13" s="279">
        <f t="shared" si="8"/>
        <v>0</v>
      </c>
      <c r="AA13" s="279">
        <f t="shared" si="8"/>
        <v>0</v>
      </c>
      <c r="AB13" s="279">
        <f t="shared" si="8"/>
        <v>0</v>
      </c>
      <c r="AC13" s="245">
        <f t="shared" si="3"/>
        <v>318619</v>
      </c>
      <c r="AD13" s="246">
        <f t="shared" si="4"/>
        <v>351093</v>
      </c>
      <c r="AE13" s="154">
        <f t="shared" si="5"/>
        <v>-2.8467193632192855E-2</v>
      </c>
      <c r="AF13" s="244">
        <f t="shared" si="6"/>
        <v>0.10192110326126189</v>
      </c>
      <c r="AG13" s="76"/>
    </row>
    <row r="14" spans="1:33" x14ac:dyDescent="0.3">
      <c r="A14" s="200" t="s">
        <v>17</v>
      </c>
      <c r="B14" s="77">
        <v>23688</v>
      </c>
      <c r="C14" s="78">
        <f t="shared" si="1"/>
        <v>21499</v>
      </c>
      <c r="D14" s="79">
        <f t="shared" si="2"/>
        <v>-9.24096588990206E-2</v>
      </c>
      <c r="E14" s="278">
        <v>2112</v>
      </c>
      <c r="F14" s="278">
        <v>1918</v>
      </c>
      <c r="G14" s="278">
        <v>2004</v>
      </c>
      <c r="H14" s="278">
        <v>1812</v>
      </c>
      <c r="I14" s="278">
        <v>1767</v>
      </c>
      <c r="J14" s="278">
        <v>1818</v>
      </c>
      <c r="K14" s="278">
        <v>1801</v>
      </c>
      <c r="L14" s="278">
        <v>1146</v>
      </c>
      <c r="M14" s="278">
        <v>1785</v>
      </c>
      <c r="N14" s="278">
        <v>1834</v>
      </c>
      <c r="O14" s="278">
        <v>1873</v>
      </c>
      <c r="P14" s="278">
        <v>1629</v>
      </c>
      <c r="Q14" s="278">
        <v>2131</v>
      </c>
      <c r="R14" s="278">
        <v>2039</v>
      </c>
      <c r="S14" s="278">
        <v>2355</v>
      </c>
      <c r="T14" s="278">
        <v>2001</v>
      </c>
      <c r="U14" s="278">
        <v>2039</v>
      </c>
      <c r="V14" s="271">
        <v>2047</v>
      </c>
      <c r="W14" s="271">
        <v>1881</v>
      </c>
      <c r="X14" s="271">
        <v>1195</v>
      </c>
      <c r="Y14" s="278"/>
      <c r="Z14" s="278"/>
      <c r="AA14" s="278"/>
      <c r="AB14" s="278"/>
      <c r="AC14" s="157">
        <f t="shared" si="3"/>
        <v>14378</v>
      </c>
      <c r="AD14" s="155">
        <f t="shared" si="4"/>
        <v>15688</v>
      </c>
      <c r="AE14" s="153">
        <f t="shared" si="5"/>
        <v>4.2757417102966766E-2</v>
      </c>
      <c r="AF14" s="150">
        <f t="shared" si="6"/>
        <v>9.111142022534427E-2</v>
      </c>
      <c r="AG14" s="76"/>
    </row>
    <row r="15" spans="1:33" x14ac:dyDescent="0.3">
      <c r="A15" s="200" t="s">
        <v>18</v>
      </c>
      <c r="B15" s="77">
        <v>227084</v>
      </c>
      <c r="C15" s="78">
        <f t="shared" si="1"/>
        <v>205386</v>
      </c>
      <c r="D15" s="79">
        <f t="shared" si="2"/>
        <v>-9.5550545172711415E-2</v>
      </c>
      <c r="E15" s="278">
        <v>14979</v>
      </c>
      <c r="F15" s="278">
        <v>19178</v>
      </c>
      <c r="G15" s="278">
        <v>38261</v>
      </c>
      <c r="H15" s="278">
        <v>28345</v>
      </c>
      <c r="I15" s="278">
        <v>24429</v>
      </c>
      <c r="J15" s="278">
        <v>17024</v>
      </c>
      <c r="K15" s="278">
        <v>9476</v>
      </c>
      <c r="L15" s="278">
        <v>6121</v>
      </c>
      <c r="M15" s="278">
        <v>11984</v>
      </c>
      <c r="N15" s="278">
        <v>10733</v>
      </c>
      <c r="O15" s="278">
        <v>12274</v>
      </c>
      <c r="P15" s="278">
        <v>12582</v>
      </c>
      <c r="Q15" s="278">
        <v>19875</v>
      </c>
      <c r="R15" s="278">
        <v>29319</v>
      </c>
      <c r="S15" s="278">
        <v>36514</v>
      </c>
      <c r="T15" s="278">
        <v>31629</v>
      </c>
      <c r="U15" s="278">
        <v>25946</v>
      </c>
      <c r="V15" s="271">
        <v>19660</v>
      </c>
      <c r="W15" s="271">
        <v>9632</v>
      </c>
      <c r="X15" s="271">
        <v>4660</v>
      </c>
      <c r="Y15" s="278"/>
      <c r="Z15" s="278"/>
      <c r="AA15" s="278"/>
      <c r="AB15" s="278"/>
      <c r="AC15" s="157">
        <f t="shared" si="3"/>
        <v>157813</v>
      </c>
      <c r="AD15" s="155">
        <f t="shared" si="4"/>
        <v>177235</v>
      </c>
      <c r="AE15" s="153">
        <f t="shared" si="5"/>
        <v>-0.23868648913576218</v>
      </c>
      <c r="AF15" s="150">
        <f t="shared" si="6"/>
        <v>0.12306970908607022</v>
      </c>
      <c r="AG15" s="76"/>
    </row>
    <row r="16" spans="1:33" x14ac:dyDescent="0.3">
      <c r="A16" s="200" t="s">
        <v>19</v>
      </c>
      <c r="B16" s="77">
        <v>105910</v>
      </c>
      <c r="C16" s="78">
        <f t="shared" si="1"/>
        <v>102702</v>
      </c>
      <c r="D16" s="79">
        <f t="shared" si="2"/>
        <v>-3.028986875649136E-2</v>
      </c>
      <c r="E16" s="278">
        <v>9337</v>
      </c>
      <c r="F16" s="278">
        <v>8838</v>
      </c>
      <c r="G16" s="278">
        <v>9693</v>
      </c>
      <c r="H16" s="278">
        <v>8015</v>
      </c>
      <c r="I16" s="278">
        <v>8550</v>
      </c>
      <c r="J16" s="278">
        <v>8875</v>
      </c>
      <c r="K16" s="278">
        <v>8873</v>
      </c>
      <c r="L16" s="278">
        <v>5097</v>
      </c>
      <c r="M16" s="278">
        <v>9201</v>
      </c>
      <c r="N16" s="278">
        <v>9489</v>
      </c>
      <c r="O16" s="278">
        <v>9108</v>
      </c>
      <c r="P16" s="278">
        <v>7626</v>
      </c>
      <c r="Q16" s="278">
        <v>9861</v>
      </c>
      <c r="R16" s="278">
        <v>9834</v>
      </c>
      <c r="S16" s="278">
        <v>10840</v>
      </c>
      <c r="T16" s="278">
        <v>9507</v>
      </c>
      <c r="U16" s="278">
        <v>9317</v>
      </c>
      <c r="V16" s="271">
        <v>9498</v>
      </c>
      <c r="W16" s="271">
        <v>9446</v>
      </c>
      <c r="X16" s="271">
        <v>5700</v>
      </c>
      <c r="Y16" s="278"/>
      <c r="Z16" s="278"/>
      <c r="AA16" s="278"/>
      <c r="AB16" s="278"/>
      <c r="AC16" s="157">
        <f t="shared" si="3"/>
        <v>67278</v>
      </c>
      <c r="AD16" s="155">
        <f t="shared" si="4"/>
        <v>74003</v>
      </c>
      <c r="AE16" s="153">
        <f t="shared" si="5"/>
        <v>0.11830488522660398</v>
      </c>
      <c r="AF16" s="150">
        <f t="shared" si="6"/>
        <v>9.9958381640357918E-2</v>
      </c>
      <c r="AG16" s="76"/>
    </row>
    <row r="17" spans="1:33" x14ac:dyDescent="0.3">
      <c r="A17" s="200" t="s">
        <v>20</v>
      </c>
      <c r="B17" s="77">
        <v>132742</v>
      </c>
      <c r="C17" s="78">
        <f t="shared" si="1"/>
        <v>118705</v>
      </c>
      <c r="D17" s="79">
        <f t="shared" si="2"/>
        <v>-0.10574648566391948</v>
      </c>
      <c r="E17" s="278">
        <v>12013</v>
      </c>
      <c r="F17" s="278">
        <v>10799</v>
      </c>
      <c r="G17" s="278">
        <v>11448</v>
      </c>
      <c r="H17" s="278">
        <v>9608</v>
      </c>
      <c r="I17" s="278">
        <v>9726</v>
      </c>
      <c r="J17" s="278">
        <v>10007</v>
      </c>
      <c r="K17" s="278">
        <v>9822</v>
      </c>
      <c r="L17" s="278">
        <v>5727</v>
      </c>
      <c r="M17" s="278">
        <v>10354</v>
      </c>
      <c r="N17" s="278">
        <v>10447</v>
      </c>
      <c r="O17" s="278">
        <v>10219</v>
      </c>
      <c r="P17" s="278">
        <v>8535</v>
      </c>
      <c r="Q17" s="278">
        <v>11232</v>
      </c>
      <c r="R17" s="278">
        <v>10742</v>
      </c>
      <c r="S17" s="278">
        <v>12605</v>
      </c>
      <c r="T17" s="278">
        <v>10932</v>
      </c>
      <c r="U17" s="278">
        <v>10750</v>
      </c>
      <c r="V17" s="271">
        <v>11344</v>
      </c>
      <c r="W17" s="271">
        <v>10541</v>
      </c>
      <c r="X17" s="271">
        <v>6021</v>
      </c>
      <c r="Y17" s="278"/>
      <c r="Z17" s="278"/>
      <c r="AA17" s="278"/>
      <c r="AB17" s="278"/>
      <c r="AC17" s="157">
        <f t="shared" si="3"/>
        <v>79150</v>
      </c>
      <c r="AD17" s="155">
        <f t="shared" si="4"/>
        <v>84167</v>
      </c>
      <c r="AE17" s="153">
        <f t="shared" si="5"/>
        <v>5.1335777894185419E-2</v>
      </c>
      <c r="AF17" s="150">
        <f t="shared" si="6"/>
        <v>6.3385975994946303E-2</v>
      </c>
      <c r="AG17" s="76"/>
    </row>
    <row r="18" spans="1:33" x14ac:dyDescent="0.3">
      <c r="A18" s="80" t="s">
        <v>26</v>
      </c>
      <c r="B18" s="81">
        <v>378604</v>
      </c>
      <c r="C18" s="82">
        <f t="shared" si="1"/>
        <v>404132</v>
      </c>
      <c r="D18" s="83">
        <f>(C18-B18)/B18</f>
        <v>6.7426651593749665E-2</v>
      </c>
      <c r="E18" s="279">
        <f t="shared" ref="E18:P18" si="9">SUM(E19:E22)</f>
        <v>34713</v>
      </c>
      <c r="F18" s="279">
        <f t="shared" si="9"/>
        <v>37349</v>
      </c>
      <c r="G18" s="279">
        <f t="shared" si="9"/>
        <v>41115</v>
      </c>
      <c r="H18" s="279">
        <f t="shared" si="9"/>
        <v>33572</v>
      </c>
      <c r="I18" s="279">
        <f t="shared" si="9"/>
        <v>34547</v>
      </c>
      <c r="J18" s="279">
        <f t="shared" si="9"/>
        <v>36266</v>
      </c>
      <c r="K18" s="279">
        <f t="shared" si="9"/>
        <v>33335</v>
      </c>
      <c r="L18" s="279">
        <f t="shared" si="9"/>
        <v>18898</v>
      </c>
      <c r="M18" s="279">
        <f t="shared" si="9"/>
        <v>34834</v>
      </c>
      <c r="N18" s="279">
        <f t="shared" si="9"/>
        <v>35451</v>
      </c>
      <c r="O18" s="279">
        <f t="shared" si="9"/>
        <v>34391</v>
      </c>
      <c r="P18" s="279">
        <f t="shared" si="9"/>
        <v>29661</v>
      </c>
      <c r="Q18" s="279">
        <f t="shared" ref="Q18:AB18" si="10">SUM(Q19:Q22)</f>
        <v>37599</v>
      </c>
      <c r="R18" s="279">
        <f t="shared" si="10"/>
        <v>36261</v>
      </c>
      <c r="S18" s="279">
        <f t="shared" si="10"/>
        <v>45351</v>
      </c>
      <c r="T18" s="279">
        <f t="shared" si="10"/>
        <v>37845</v>
      </c>
      <c r="U18" s="279">
        <f t="shared" si="10"/>
        <v>39342</v>
      </c>
      <c r="V18" s="272">
        <f t="shared" si="10"/>
        <v>39282</v>
      </c>
      <c r="W18" s="272">
        <f t="shared" si="10"/>
        <v>36024</v>
      </c>
      <c r="X18" s="272">
        <f t="shared" si="10"/>
        <v>20741</v>
      </c>
      <c r="Y18" s="279">
        <f t="shared" si="10"/>
        <v>0</v>
      </c>
      <c r="Z18" s="279">
        <f t="shared" si="10"/>
        <v>0</v>
      </c>
      <c r="AA18" s="279">
        <f t="shared" si="10"/>
        <v>0</v>
      </c>
      <c r="AB18" s="279">
        <f t="shared" si="10"/>
        <v>0</v>
      </c>
      <c r="AC18" s="245">
        <f t="shared" si="3"/>
        <v>269795</v>
      </c>
      <c r="AD18" s="246">
        <f t="shared" si="4"/>
        <v>292445</v>
      </c>
      <c r="AE18" s="154">
        <f t="shared" si="5"/>
        <v>9.7523547465340199E-2</v>
      </c>
      <c r="AF18" s="244">
        <f t="shared" si="6"/>
        <v>8.3952630701087869E-2</v>
      </c>
      <c r="AG18" s="76"/>
    </row>
    <row r="19" spans="1:33" x14ac:dyDescent="0.3">
      <c r="A19" s="200" t="s">
        <v>22</v>
      </c>
      <c r="B19" s="77">
        <v>179733</v>
      </c>
      <c r="C19" s="78">
        <f t="shared" si="1"/>
        <v>169054</v>
      </c>
      <c r="D19" s="79">
        <f t="shared" si="2"/>
        <v>-5.9415911379657606E-2</v>
      </c>
      <c r="E19" s="278">
        <v>15408</v>
      </c>
      <c r="F19" s="278">
        <v>15238</v>
      </c>
      <c r="G19" s="278">
        <v>17013</v>
      </c>
      <c r="H19" s="278">
        <v>14125</v>
      </c>
      <c r="I19" s="278">
        <v>13639</v>
      </c>
      <c r="J19" s="278">
        <v>14954</v>
      </c>
      <c r="K19" s="278">
        <v>14159</v>
      </c>
      <c r="L19" s="278">
        <v>8047</v>
      </c>
      <c r="M19" s="278">
        <v>14673</v>
      </c>
      <c r="N19" s="278">
        <v>15060</v>
      </c>
      <c r="O19" s="278">
        <v>14005</v>
      </c>
      <c r="P19" s="278">
        <v>12733</v>
      </c>
      <c r="Q19" s="278">
        <v>16308</v>
      </c>
      <c r="R19" s="278">
        <v>15155</v>
      </c>
      <c r="S19" s="278">
        <v>16978</v>
      </c>
      <c r="T19" s="278">
        <v>14537</v>
      </c>
      <c r="U19" s="278">
        <v>15572</v>
      </c>
      <c r="V19" s="271">
        <v>15934</v>
      </c>
      <c r="W19" s="271">
        <v>14534</v>
      </c>
      <c r="X19" s="271">
        <v>8380</v>
      </c>
      <c r="Y19" s="278"/>
      <c r="Z19" s="278"/>
      <c r="AA19" s="278"/>
      <c r="AB19" s="278"/>
      <c r="AC19" s="157">
        <f t="shared" si="3"/>
        <v>112583</v>
      </c>
      <c r="AD19" s="155">
        <f t="shared" si="4"/>
        <v>117398</v>
      </c>
      <c r="AE19" s="153">
        <f t="shared" si="5"/>
        <v>4.13818814465019E-2</v>
      </c>
      <c r="AF19" s="150">
        <f t="shared" si="6"/>
        <v>4.2768446390662886E-2</v>
      </c>
      <c r="AG19" s="76"/>
    </row>
    <row r="20" spans="1:33" x14ac:dyDescent="0.3">
      <c r="A20" s="200" t="s">
        <v>23</v>
      </c>
      <c r="B20" s="77">
        <v>18331</v>
      </c>
      <c r="C20" s="78">
        <f t="shared" si="1"/>
        <v>17105</v>
      </c>
      <c r="D20" s="79">
        <f t="shared" si="2"/>
        <v>-6.6881239430472972E-2</v>
      </c>
      <c r="E20" s="278">
        <v>1709</v>
      </c>
      <c r="F20" s="278">
        <v>1467</v>
      </c>
      <c r="G20" s="278">
        <v>1592</v>
      </c>
      <c r="H20" s="278">
        <v>1335</v>
      </c>
      <c r="I20" s="278">
        <v>1469</v>
      </c>
      <c r="J20" s="278">
        <v>1412</v>
      </c>
      <c r="K20" s="278">
        <v>1406</v>
      </c>
      <c r="L20" s="278">
        <v>815</v>
      </c>
      <c r="M20" s="278">
        <v>1480</v>
      </c>
      <c r="N20" s="278">
        <v>1540</v>
      </c>
      <c r="O20" s="278">
        <v>1571</v>
      </c>
      <c r="P20" s="278">
        <v>1309</v>
      </c>
      <c r="Q20" s="278">
        <v>1654</v>
      </c>
      <c r="R20" s="278">
        <v>1597</v>
      </c>
      <c r="S20" s="278">
        <v>1845</v>
      </c>
      <c r="T20" s="278">
        <v>1478</v>
      </c>
      <c r="U20" s="278">
        <v>1559</v>
      </c>
      <c r="V20" s="271">
        <v>1630</v>
      </c>
      <c r="W20" s="271">
        <v>1522</v>
      </c>
      <c r="X20" s="271">
        <v>883</v>
      </c>
      <c r="Y20" s="278"/>
      <c r="Z20" s="278"/>
      <c r="AA20" s="278"/>
      <c r="AB20" s="278"/>
      <c r="AC20" s="157">
        <f t="shared" si="3"/>
        <v>11205</v>
      </c>
      <c r="AD20" s="155">
        <f t="shared" si="4"/>
        <v>12168</v>
      </c>
      <c r="AE20" s="153">
        <f t="shared" si="5"/>
        <v>8.3435582822085852E-2</v>
      </c>
      <c r="AF20" s="150">
        <f t="shared" si="6"/>
        <v>8.5943775100401604E-2</v>
      </c>
      <c r="AG20" s="76"/>
    </row>
    <row r="21" spans="1:33" x14ac:dyDescent="0.3">
      <c r="A21" s="200" t="s">
        <v>24</v>
      </c>
      <c r="B21" s="77">
        <v>29077</v>
      </c>
      <c r="C21" s="78">
        <f t="shared" si="1"/>
        <v>27290</v>
      </c>
      <c r="D21" s="79">
        <f t="shared" si="2"/>
        <v>-6.1457509371668329E-2</v>
      </c>
      <c r="E21" s="278">
        <v>2599</v>
      </c>
      <c r="F21" s="278">
        <v>2350</v>
      </c>
      <c r="G21" s="278">
        <v>2698</v>
      </c>
      <c r="H21" s="278">
        <v>2144</v>
      </c>
      <c r="I21" s="278">
        <v>2311</v>
      </c>
      <c r="J21" s="278">
        <v>2207</v>
      </c>
      <c r="K21" s="278">
        <v>2240</v>
      </c>
      <c r="L21" s="278">
        <v>1378</v>
      </c>
      <c r="M21" s="278">
        <v>2408</v>
      </c>
      <c r="N21" s="278">
        <v>2474</v>
      </c>
      <c r="O21" s="278">
        <v>2346</v>
      </c>
      <c r="P21" s="278">
        <v>2135</v>
      </c>
      <c r="Q21" s="278">
        <v>2519</v>
      </c>
      <c r="R21" s="278">
        <v>2556</v>
      </c>
      <c r="S21" s="278">
        <v>2978</v>
      </c>
      <c r="T21" s="278">
        <v>2455</v>
      </c>
      <c r="U21" s="278">
        <v>2586</v>
      </c>
      <c r="V21" s="271">
        <v>2552</v>
      </c>
      <c r="W21" s="271">
        <v>2397</v>
      </c>
      <c r="X21" s="271">
        <v>1397</v>
      </c>
      <c r="Y21" s="278"/>
      <c r="Z21" s="278"/>
      <c r="AA21" s="278"/>
      <c r="AB21" s="278"/>
      <c r="AC21" s="157">
        <f t="shared" si="3"/>
        <v>17927</v>
      </c>
      <c r="AD21" s="155">
        <f t="shared" si="4"/>
        <v>19440</v>
      </c>
      <c r="AE21" s="153">
        <f t="shared" si="5"/>
        <v>1.3788098693759077E-2</v>
      </c>
      <c r="AF21" s="150">
        <f t="shared" si="6"/>
        <v>8.4397835666871202E-2</v>
      </c>
      <c r="AG21" s="76"/>
    </row>
    <row r="22" spans="1:33" x14ac:dyDescent="0.3">
      <c r="A22" s="200" t="s">
        <v>25</v>
      </c>
      <c r="B22" s="77">
        <v>151463</v>
      </c>
      <c r="C22" s="78">
        <f t="shared" si="1"/>
        <v>190683</v>
      </c>
      <c r="D22" s="79">
        <f t="shared" si="2"/>
        <v>0.25894112753609794</v>
      </c>
      <c r="E22" s="278">
        <v>14997</v>
      </c>
      <c r="F22" s="278">
        <v>18294</v>
      </c>
      <c r="G22" s="278">
        <v>19812</v>
      </c>
      <c r="H22" s="278">
        <v>15968</v>
      </c>
      <c r="I22" s="278">
        <v>17128</v>
      </c>
      <c r="J22" s="278">
        <v>17693</v>
      </c>
      <c r="K22" s="278">
        <v>15530</v>
      </c>
      <c r="L22" s="278">
        <v>8658</v>
      </c>
      <c r="M22" s="278">
        <v>16273</v>
      </c>
      <c r="N22" s="278">
        <v>16377</v>
      </c>
      <c r="O22" s="278">
        <v>16469</v>
      </c>
      <c r="P22" s="278">
        <v>13484</v>
      </c>
      <c r="Q22" s="278">
        <v>17118</v>
      </c>
      <c r="R22" s="278">
        <v>16953</v>
      </c>
      <c r="S22" s="278">
        <v>23550</v>
      </c>
      <c r="T22" s="278">
        <v>19375</v>
      </c>
      <c r="U22" s="278">
        <v>19625</v>
      </c>
      <c r="V22" s="271">
        <v>19166</v>
      </c>
      <c r="W22" s="271">
        <v>17571</v>
      </c>
      <c r="X22" s="271">
        <v>10081</v>
      </c>
      <c r="Y22" s="278"/>
      <c r="Z22" s="278"/>
      <c r="AA22" s="278"/>
      <c r="AB22" s="278"/>
      <c r="AC22" s="157">
        <f t="shared" si="3"/>
        <v>128080</v>
      </c>
      <c r="AD22" s="155">
        <f t="shared" si="4"/>
        <v>143439</v>
      </c>
      <c r="AE22" s="153">
        <f t="shared" si="5"/>
        <v>0.16435666435666429</v>
      </c>
      <c r="AF22" s="150">
        <f t="shared" si="6"/>
        <v>0.11991723922548407</v>
      </c>
      <c r="AG22" s="76"/>
    </row>
    <row r="23" spans="1:33" x14ac:dyDescent="0.3">
      <c r="A23" s="80" t="s">
        <v>34</v>
      </c>
      <c r="B23" s="81">
        <v>245950</v>
      </c>
      <c r="C23" s="82">
        <f t="shared" si="1"/>
        <v>223877</v>
      </c>
      <c r="D23" s="83">
        <f>(C23-B23)/B23</f>
        <v>-8.9745883309615776E-2</v>
      </c>
      <c r="E23" s="279">
        <f t="shared" ref="E23:P23" si="11">SUM(E24:E31)</f>
        <v>22160</v>
      </c>
      <c r="F23" s="279">
        <f t="shared" si="11"/>
        <v>19805</v>
      </c>
      <c r="G23" s="279">
        <f t="shared" si="11"/>
        <v>20818</v>
      </c>
      <c r="H23" s="279">
        <f t="shared" si="11"/>
        <v>17350</v>
      </c>
      <c r="I23" s="279">
        <f t="shared" si="11"/>
        <v>18280</v>
      </c>
      <c r="J23" s="279">
        <f t="shared" si="11"/>
        <v>19359</v>
      </c>
      <c r="K23" s="279">
        <f t="shared" si="11"/>
        <v>19130</v>
      </c>
      <c r="L23" s="279">
        <f t="shared" si="11"/>
        <v>10588</v>
      </c>
      <c r="M23" s="279">
        <f t="shared" si="11"/>
        <v>18992</v>
      </c>
      <c r="N23" s="279">
        <f t="shared" si="11"/>
        <v>19470</v>
      </c>
      <c r="O23" s="279">
        <f t="shared" si="11"/>
        <v>20242</v>
      </c>
      <c r="P23" s="279">
        <f t="shared" si="11"/>
        <v>17683</v>
      </c>
      <c r="Q23" s="279">
        <f t="shared" ref="Q23:AB23" si="12">SUM(Q24:Q31)</f>
        <v>21455</v>
      </c>
      <c r="R23" s="279">
        <f t="shared" si="12"/>
        <v>24287</v>
      </c>
      <c r="S23" s="279">
        <f t="shared" si="12"/>
        <v>27470</v>
      </c>
      <c r="T23" s="279">
        <f t="shared" si="12"/>
        <v>23462</v>
      </c>
      <c r="U23" s="279">
        <f t="shared" si="12"/>
        <v>25155</v>
      </c>
      <c r="V23" s="272">
        <f t="shared" si="12"/>
        <v>24909</v>
      </c>
      <c r="W23" s="272">
        <f t="shared" si="12"/>
        <v>21707</v>
      </c>
      <c r="X23" s="272">
        <f t="shared" si="12"/>
        <v>11660</v>
      </c>
      <c r="Y23" s="279">
        <f t="shared" si="12"/>
        <v>0</v>
      </c>
      <c r="Z23" s="279">
        <f t="shared" si="12"/>
        <v>0</v>
      </c>
      <c r="AA23" s="279">
        <f t="shared" si="12"/>
        <v>0</v>
      </c>
      <c r="AB23" s="279">
        <f t="shared" si="12"/>
        <v>0</v>
      </c>
      <c r="AC23" s="245">
        <f t="shared" si="3"/>
        <v>147490</v>
      </c>
      <c r="AD23" s="246">
        <f t="shared" si="4"/>
        <v>180105</v>
      </c>
      <c r="AE23" s="154">
        <f t="shared" si="5"/>
        <v>0.10124669437098599</v>
      </c>
      <c r="AF23" s="244">
        <f t="shared" si="6"/>
        <v>0.22113363617872397</v>
      </c>
      <c r="AG23" s="76"/>
    </row>
    <row r="24" spans="1:33" x14ac:dyDescent="0.3">
      <c r="A24" s="200" t="s">
        <v>75</v>
      </c>
      <c r="B24" s="77">
        <v>24196</v>
      </c>
      <c r="C24" s="78">
        <f t="shared" si="1"/>
        <v>21270</v>
      </c>
      <c r="D24" s="79">
        <f t="shared" si="2"/>
        <v>-0.12092907918664242</v>
      </c>
      <c r="E24" s="278">
        <v>2062</v>
      </c>
      <c r="F24" s="278">
        <v>1903</v>
      </c>
      <c r="G24" s="278">
        <v>2215</v>
      </c>
      <c r="H24" s="278">
        <v>1726</v>
      </c>
      <c r="I24" s="278">
        <v>1739</v>
      </c>
      <c r="J24" s="278">
        <v>1717</v>
      </c>
      <c r="K24" s="278">
        <v>1762</v>
      </c>
      <c r="L24" s="278">
        <v>1010</v>
      </c>
      <c r="M24" s="278">
        <v>1823</v>
      </c>
      <c r="N24" s="278">
        <v>1841</v>
      </c>
      <c r="O24" s="278">
        <v>1836</v>
      </c>
      <c r="P24" s="278">
        <v>1636</v>
      </c>
      <c r="Q24" s="278">
        <v>2053</v>
      </c>
      <c r="R24" s="278">
        <v>2029</v>
      </c>
      <c r="S24" s="278">
        <v>2272</v>
      </c>
      <c r="T24" s="278">
        <v>1934</v>
      </c>
      <c r="U24" s="278">
        <v>1923</v>
      </c>
      <c r="V24" s="271">
        <v>2033</v>
      </c>
      <c r="W24" s="271">
        <v>1732</v>
      </c>
      <c r="X24" s="271">
        <v>1117</v>
      </c>
      <c r="Y24" s="278"/>
      <c r="Z24" s="278"/>
      <c r="AA24" s="278"/>
      <c r="AB24" s="278"/>
      <c r="AC24" s="157">
        <f t="shared" si="3"/>
        <v>14134</v>
      </c>
      <c r="AD24" s="155">
        <f t="shared" si="4"/>
        <v>15093</v>
      </c>
      <c r="AE24" s="153">
        <f t="shared" si="5"/>
        <v>0.10594059405940603</v>
      </c>
      <c r="AF24" s="150">
        <f t="shared" si="6"/>
        <v>6.7850573086175175E-2</v>
      </c>
      <c r="AG24" s="76"/>
    </row>
    <row r="25" spans="1:33" x14ac:dyDescent="0.3">
      <c r="A25" s="200" t="s">
        <v>27</v>
      </c>
      <c r="B25" s="77">
        <v>7451</v>
      </c>
      <c r="C25" s="78">
        <f t="shared" si="1"/>
        <v>6296</v>
      </c>
      <c r="D25" s="79">
        <f t="shared" si="2"/>
        <v>-0.15501274996644746</v>
      </c>
      <c r="E25" s="278">
        <v>602</v>
      </c>
      <c r="F25" s="278">
        <v>539</v>
      </c>
      <c r="G25" s="278">
        <v>564</v>
      </c>
      <c r="H25" s="278">
        <v>440</v>
      </c>
      <c r="I25" s="278">
        <v>489</v>
      </c>
      <c r="J25" s="278">
        <v>495</v>
      </c>
      <c r="K25" s="278">
        <v>575</v>
      </c>
      <c r="L25" s="278">
        <v>346</v>
      </c>
      <c r="M25" s="278">
        <v>572</v>
      </c>
      <c r="N25" s="278">
        <v>571</v>
      </c>
      <c r="O25" s="278">
        <v>562</v>
      </c>
      <c r="P25" s="278">
        <v>541</v>
      </c>
      <c r="Q25" s="278">
        <v>617</v>
      </c>
      <c r="R25" s="278">
        <v>686</v>
      </c>
      <c r="S25" s="278">
        <v>683</v>
      </c>
      <c r="T25" s="278">
        <v>664</v>
      </c>
      <c r="U25" s="278">
        <v>653</v>
      </c>
      <c r="V25" s="271">
        <v>673</v>
      </c>
      <c r="W25" s="271">
        <v>612</v>
      </c>
      <c r="X25" s="271">
        <v>334</v>
      </c>
      <c r="Y25" s="278"/>
      <c r="Z25" s="278"/>
      <c r="AA25" s="278"/>
      <c r="AB25" s="278"/>
      <c r="AC25" s="157">
        <f t="shared" si="3"/>
        <v>4050</v>
      </c>
      <c r="AD25" s="155">
        <f t="shared" si="4"/>
        <v>4922</v>
      </c>
      <c r="AE25" s="153">
        <f t="shared" si="5"/>
        <v>-3.4682080924855474E-2</v>
      </c>
      <c r="AF25" s="150">
        <f t="shared" si="6"/>
        <v>0.21530864197530863</v>
      </c>
      <c r="AG25" s="76"/>
    </row>
    <row r="26" spans="1:33" x14ac:dyDescent="0.3">
      <c r="A26" s="200" t="s">
        <v>28</v>
      </c>
      <c r="B26" s="77">
        <v>61881</v>
      </c>
      <c r="C26" s="78">
        <f t="shared" si="1"/>
        <v>52539</v>
      </c>
      <c r="D26" s="79">
        <f t="shared" si="2"/>
        <v>-0.15096717894022399</v>
      </c>
      <c r="E26" s="278">
        <v>5452</v>
      </c>
      <c r="F26" s="278">
        <v>4944</v>
      </c>
      <c r="G26" s="278">
        <v>4730</v>
      </c>
      <c r="H26" s="278">
        <v>4072</v>
      </c>
      <c r="I26" s="278">
        <v>4314</v>
      </c>
      <c r="J26" s="278">
        <v>4823</v>
      </c>
      <c r="K26" s="278">
        <v>4436</v>
      </c>
      <c r="L26" s="278">
        <v>2132</v>
      </c>
      <c r="M26" s="278">
        <v>4199</v>
      </c>
      <c r="N26" s="278">
        <v>4377</v>
      </c>
      <c r="O26" s="278">
        <v>4771</v>
      </c>
      <c r="P26" s="278">
        <v>4289</v>
      </c>
      <c r="Q26" s="278">
        <v>5086</v>
      </c>
      <c r="R26" s="278">
        <v>6443</v>
      </c>
      <c r="S26" s="278">
        <v>6525</v>
      </c>
      <c r="T26" s="278">
        <v>5821</v>
      </c>
      <c r="U26" s="278">
        <v>6974</v>
      </c>
      <c r="V26" s="271">
        <v>6228</v>
      </c>
      <c r="W26" s="271">
        <v>5098</v>
      </c>
      <c r="X26" s="271">
        <v>2334</v>
      </c>
      <c r="Y26" s="278"/>
      <c r="Z26" s="278"/>
      <c r="AA26" s="278"/>
      <c r="AB26" s="278"/>
      <c r="AC26" s="157">
        <f t="shared" si="3"/>
        <v>34903</v>
      </c>
      <c r="AD26" s="155">
        <f t="shared" si="4"/>
        <v>44509</v>
      </c>
      <c r="AE26" s="153">
        <f t="shared" si="5"/>
        <v>9.4746716697936106E-2</v>
      </c>
      <c r="AF26" s="150">
        <f t="shared" si="6"/>
        <v>0.27521989513795375</v>
      </c>
      <c r="AG26" s="76"/>
    </row>
    <row r="27" spans="1:33" x14ac:dyDescent="0.3">
      <c r="A27" s="200" t="s">
        <v>29</v>
      </c>
      <c r="B27" s="77">
        <v>4118</v>
      </c>
      <c r="C27" s="78">
        <f t="shared" si="1"/>
        <v>3294</v>
      </c>
      <c r="D27" s="79">
        <f t="shared" si="2"/>
        <v>-0.20009713453132588</v>
      </c>
      <c r="E27" s="278">
        <v>271</v>
      </c>
      <c r="F27" s="278">
        <v>295</v>
      </c>
      <c r="G27" s="278">
        <v>305</v>
      </c>
      <c r="H27" s="278">
        <v>243</v>
      </c>
      <c r="I27" s="278">
        <v>229</v>
      </c>
      <c r="J27" s="278">
        <v>423</v>
      </c>
      <c r="K27" s="278">
        <v>476</v>
      </c>
      <c r="L27" s="278">
        <v>141</v>
      </c>
      <c r="M27" s="278">
        <v>222</v>
      </c>
      <c r="N27" s="278">
        <v>243</v>
      </c>
      <c r="O27" s="278">
        <v>235</v>
      </c>
      <c r="P27" s="278">
        <v>211</v>
      </c>
      <c r="Q27" s="278">
        <v>275</v>
      </c>
      <c r="R27" s="278">
        <v>242</v>
      </c>
      <c r="S27" s="278">
        <v>291</v>
      </c>
      <c r="T27" s="278">
        <v>276</v>
      </c>
      <c r="U27" s="278">
        <v>356</v>
      </c>
      <c r="V27" s="271">
        <v>270</v>
      </c>
      <c r="W27" s="271">
        <v>921</v>
      </c>
      <c r="X27" s="271">
        <v>170</v>
      </c>
      <c r="Y27" s="278"/>
      <c r="Z27" s="278"/>
      <c r="AA27" s="278"/>
      <c r="AB27" s="278"/>
      <c r="AC27" s="157">
        <f t="shared" si="3"/>
        <v>2383</v>
      </c>
      <c r="AD27" s="155">
        <f t="shared" si="4"/>
        <v>2801</v>
      </c>
      <c r="AE27" s="153">
        <f t="shared" si="5"/>
        <v>0.20567375886524819</v>
      </c>
      <c r="AF27" s="150">
        <f t="shared" si="6"/>
        <v>0.17540914813260597</v>
      </c>
      <c r="AG27" s="76"/>
    </row>
    <row r="28" spans="1:33" x14ac:dyDescent="0.3">
      <c r="A28" s="200" t="s">
        <v>30</v>
      </c>
      <c r="B28" s="77">
        <v>42396</v>
      </c>
      <c r="C28" s="78">
        <f t="shared" si="1"/>
        <v>39307</v>
      </c>
      <c r="D28" s="79">
        <f t="shared" si="2"/>
        <v>-7.2860647230870837E-2</v>
      </c>
      <c r="E28" s="278">
        <v>3787</v>
      </c>
      <c r="F28" s="278">
        <v>3441</v>
      </c>
      <c r="G28" s="278">
        <v>3639</v>
      </c>
      <c r="H28" s="278">
        <v>2905</v>
      </c>
      <c r="I28" s="278">
        <v>3195</v>
      </c>
      <c r="J28" s="278">
        <v>3363</v>
      </c>
      <c r="K28" s="278">
        <v>3239</v>
      </c>
      <c r="L28" s="278">
        <v>1830</v>
      </c>
      <c r="M28" s="278">
        <v>3555</v>
      </c>
      <c r="N28" s="278">
        <v>3595</v>
      </c>
      <c r="O28" s="278">
        <v>3690</v>
      </c>
      <c r="P28" s="278">
        <v>3068</v>
      </c>
      <c r="Q28" s="278">
        <v>3832</v>
      </c>
      <c r="R28" s="278">
        <v>4232</v>
      </c>
      <c r="S28" s="278">
        <v>4375</v>
      </c>
      <c r="T28" s="278">
        <v>4098</v>
      </c>
      <c r="U28" s="278">
        <v>4388</v>
      </c>
      <c r="V28" s="271">
        <v>4143</v>
      </c>
      <c r="W28" s="271">
        <v>3620</v>
      </c>
      <c r="X28" s="271">
        <v>2104</v>
      </c>
      <c r="Y28" s="278"/>
      <c r="Z28" s="278"/>
      <c r="AA28" s="278"/>
      <c r="AB28" s="278"/>
      <c r="AC28" s="157">
        <f t="shared" si="3"/>
        <v>25399</v>
      </c>
      <c r="AD28" s="155">
        <f t="shared" si="4"/>
        <v>30792</v>
      </c>
      <c r="AE28" s="153">
        <f t="shared" si="5"/>
        <v>0.14972677595628414</v>
      </c>
      <c r="AF28" s="150">
        <f t="shared" si="6"/>
        <v>0.21233119414150164</v>
      </c>
      <c r="AG28" s="76"/>
    </row>
    <row r="29" spans="1:33" x14ac:dyDescent="0.3">
      <c r="A29" s="200" t="s">
        <v>31</v>
      </c>
      <c r="B29" s="77">
        <v>24821</v>
      </c>
      <c r="C29" s="78">
        <f t="shared" si="1"/>
        <v>23156</v>
      </c>
      <c r="D29" s="79">
        <f t="shared" si="2"/>
        <v>-6.7080294911566821E-2</v>
      </c>
      <c r="E29" s="278">
        <v>2385</v>
      </c>
      <c r="F29" s="278">
        <v>2016</v>
      </c>
      <c r="G29" s="278">
        <v>2172</v>
      </c>
      <c r="H29" s="278">
        <v>1782</v>
      </c>
      <c r="I29" s="278">
        <v>1952</v>
      </c>
      <c r="J29" s="278">
        <v>1950</v>
      </c>
      <c r="K29" s="278">
        <v>1935</v>
      </c>
      <c r="L29" s="278">
        <v>1177</v>
      </c>
      <c r="M29" s="278">
        <v>2018</v>
      </c>
      <c r="N29" s="278">
        <v>2057</v>
      </c>
      <c r="O29" s="278">
        <v>1973</v>
      </c>
      <c r="P29" s="278">
        <v>1739</v>
      </c>
      <c r="Q29" s="278">
        <v>2272</v>
      </c>
      <c r="R29" s="278">
        <v>2322</v>
      </c>
      <c r="S29" s="278">
        <v>2505</v>
      </c>
      <c r="T29" s="278">
        <v>2031</v>
      </c>
      <c r="U29" s="278">
        <v>2288</v>
      </c>
      <c r="V29" s="271">
        <v>2368</v>
      </c>
      <c r="W29" s="271">
        <v>2140</v>
      </c>
      <c r="X29" s="271">
        <v>1320</v>
      </c>
      <c r="Y29" s="278"/>
      <c r="Z29" s="278"/>
      <c r="AA29" s="278"/>
      <c r="AB29" s="278"/>
      <c r="AC29" s="157">
        <f t="shared" si="3"/>
        <v>15369</v>
      </c>
      <c r="AD29" s="155">
        <f t="shared" si="4"/>
        <v>17246</v>
      </c>
      <c r="AE29" s="153">
        <f t="shared" si="5"/>
        <v>0.12149532710280364</v>
      </c>
      <c r="AF29" s="150">
        <f t="shared" si="6"/>
        <v>0.12212896089530874</v>
      </c>
      <c r="AG29" s="76"/>
    </row>
    <row r="30" spans="1:33" x14ac:dyDescent="0.3">
      <c r="A30" s="200" t="s">
        <v>32</v>
      </c>
      <c r="B30" s="77">
        <v>59382</v>
      </c>
      <c r="C30" s="78">
        <f t="shared" si="1"/>
        <v>57756</v>
      </c>
      <c r="D30" s="79">
        <f t="shared" si="2"/>
        <v>-2.7382034960088914E-2</v>
      </c>
      <c r="E30" s="278">
        <v>5708</v>
      </c>
      <c r="F30" s="278">
        <v>5020</v>
      </c>
      <c r="G30" s="278">
        <v>5225</v>
      </c>
      <c r="H30" s="278">
        <v>4454</v>
      </c>
      <c r="I30" s="278">
        <v>4501</v>
      </c>
      <c r="J30" s="278">
        <v>4924</v>
      </c>
      <c r="K30" s="278">
        <v>4993</v>
      </c>
      <c r="L30" s="278">
        <v>2895</v>
      </c>
      <c r="M30" s="278">
        <v>4910</v>
      </c>
      <c r="N30" s="278">
        <v>5058</v>
      </c>
      <c r="O30" s="278">
        <v>5405</v>
      </c>
      <c r="P30" s="278">
        <v>4663</v>
      </c>
      <c r="Q30" s="278">
        <v>5525</v>
      </c>
      <c r="R30" s="278">
        <v>6103</v>
      </c>
      <c r="S30" s="278">
        <v>7701</v>
      </c>
      <c r="T30" s="278">
        <v>6460</v>
      </c>
      <c r="U30" s="278">
        <v>6488</v>
      </c>
      <c r="V30" s="271">
        <v>7118</v>
      </c>
      <c r="W30" s="271">
        <v>5738</v>
      </c>
      <c r="X30" s="271">
        <v>3136</v>
      </c>
      <c r="Y30" s="278"/>
      <c r="Z30" s="278"/>
      <c r="AA30" s="278"/>
      <c r="AB30" s="278"/>
      <c r="AC30" s="157">
        <f t="shared" si="3"/>
        <v>37720</v>
      </c>
      <c r="AD30" s="155">
        <f t="shared" si="4"/>
        <v>48269</v>
      </c>
      <c r="AE30" s="153">
        <f t="shared" si="5"/>
        <v>8.3246977547495771E-2</v>
      </c>
      <c r="AF30" s="150">
        <f t="shared" si="6"/>
        <v>0.27966595970307528</v>
      </c>
      <c r="AG30" s="76"/>
    </row>
    <row r="31" spans="1:33" ht="15" thickBot="1" x14ac:dyDescent="0.35">
      <c r="A31" s="370" t="s">
        <v>33</v>
      </c>
      <c r="B31" s="371">
        <v>21705</v>
      </c>
      <c r="C31" s="372">
        <f t="shared" si="1"/>
        <v>20259</v>
      </c>
      <c r="D31" s="373">
        <f t="shared" si="2"/>
        <v>-6.6620594333102967E-2</v>
      </c>
      <c r="E31" s="374">
        <v>1893</v>
      </c>
      <c r="F31" s="374">
        <v>1647</v>
      </c>
      <c r="G31" s="374">
        <v>1968</v>
      </c>
      <c r="H31" s="374">
        <v>1728</v>
      </c>
      <c r="I31" s="374">
        <v>1861</v>
      </c>
      <c r="J31" s="374">
        <v>1664</v>
      </c>
      <c r="K31" s="374">
        <v>1714</v>
      </c>
      <c r="L31" s="374">
        <v>1057</v>
      </c>
      <c r="M31" s="374">
        <v>1693</v>
      </c>
      <c r="N31" s="374">
        <v>1728</v>
      </c>
      <c r="O31" s="374">
        <v>1770</v>
      </c>
      <c r="P31" s="374">
        <v>1536</v>
      </c>
      <c r="Q31" s="374">
        <v>1795</v>
      </c>
      <c r="R31" s="374">
        <v>2230</v>
      </c>
      <c r="S31" s="374">
        <v>3118</v>
      </c>
      <c r="T31" s="374">
        <v>2178</v>
      </c>
      <c r="U31" s="374">
        <v>2085</v>
      </c>
      <c r="V31" s="375">
        <v>2076</v>
      </c>
      <c r="W31" s="375">
        <v>1846</v>
      </c>
      <c r="X31" s="375">
        <v>1145</v>
      </c>
      <c r="Y31" s="374"/>
      <c r="Z31" s="374"/>
      <c r="AA31" s="374"/>
      <c r="AB31" s="374"/>
      <c r="AC31" s="376">
        <f t="shared" si="3"/>
        <v>13532</v>
      </c>
      <c r="AD31" s="377">
        <f t="shared" si="4"/>
        <v>16473</v>
      </c>
      <c r="AE31" s="378">
        <f t="shared" si="5"/>
        <v>8.3254493850520417E-2</v>
      </c>
      <c r="AF31" s="379">
        <f t="shared" si="6"/>
        <v>0.21733668341708542</v>
      </c>
      <c r="AG31" s="76"/>
    </row>
    <row r="32" spans="1:33" customFormat="1" ht="15" thickBot="1" x14ac:dyDescent="0.35">
      <c r="A32" s="380" t="s">
        <v>4</v>
      </c>
      <c r="B32" s="15">
        <v>1558071</v>
      </c>
      <c r="C32" s="381">
        <f t="shared" si="1"/>
        <v>1524656</v>
      </c>
      <c r="D32" s="382">
        <f>(C32-B32)/B32</f>
        <v>-2.1446391082306261E-2</v>
      </c>
      <c r="E32" s="383">
        <f t="shared" ref="E32:AA32" si="13">+E23+E18+E13+E8</f>
        <v>133641</v>
      </c>
      <c r="F32" s="383">
        <f t="shared" si="13"/>
        <v>137922</v>
      </c>
      <c r="G32" s="383">
        <f t="shared" si="13"/>
        <v>172229</v>
      </c>
      <c r="H32" s="383">
        <f t="shared" si="13"/>
        <v>139060</v>
      </c>
      <c r="I32" s="383">
        <f t="shared" si="13"/>
        <v>139400</v>
      </c>
      <c r="J32" s="383">
        <f t="shared" si="13"/>
        <v>132371</v>
      </c>
      <c r="K32" s="383">
        <f t="shared" si="13"/>
        <v>118514</v>
      </c>
      <c r="L32" s="383">
        <f t="shared" si="13"/>
        <v>67279</v>
      </c>
      <c r="M32" s="383">
        <f t="shared" si="13"/>
        <v>126738</v>
      </c>
      <c r="N32" s="383">
        <f t="shared" si="13"/>
        <v>125394</v>
      </c>
      <c r="O32" s="383">
        <f t="shared" si="13"/>
        <v>124016</v>
      </c>
      <c r="P32" s="383">
        <f t="shared" si="13"/>
        <v>108092</v>
      </c>
      <c r="Q32" s="383">
        <f>+Q23+Q18+Q13+Q8</f>
        <v>141976</v>
      </c>
      <c r="R32" s="383">
        <f t="shared" si="13"/>
        <v>157327</v>
      </c>
      <c r="S32" s="383">
        <f t="shared" si="13"/>
        <v>185153</v>
      </c>
      <c r="T32" s="383">
        <f t="shared" si="13"/>
        <v>155178</v>
      </c>
      <c r="U32" s="383">
        <f t="shared" si="13"/>
        <v>150052</v>
      </c>
      <c r="V32" s="384">
        <f t="shared" si="13"/>
        <v>146505</v>
      </c>
      <c r="W32" s="384">
        <f t="shared" si="13"/>
        <v>123157</v>
      </c>
      <c r="X32" s="384">
        <f t="shared" si="13"/>
        <v>69420</v>
      </c>
      <c r="Y32" s="383">
        <f t="shared" si="13"/>
        <v>0</v>
      </c>
      <c r="Z32" s="383">
        <f t="shared" si="13"/>
        <v>0</v>
      </c>
      <c r="AA32" s="383">
        <f t="shared" si="13"/>
        <v>0</v>
      </c>
      <c r="AB32" s="383">
        <f>+AB23+AB18+AB13+AB8</f>
        <v>0</v>
      </c>
      <c r="AC32" s="385">
        <f t="shared" si="3"/>
        <v>1040416</v>
      </c>
      <c r="AD32" s="386">
        <f t="shared" si="4"/>
        <v>1128768</v>
      </c>
      <c r="AE32" s="387">
        <f t="shared" si="5"/>
        <v>3.1822708423133506E-2</v>
      </c>
      <c r="AF32" s="382">
        <f t="shared" si="6"/>
        <v>8.4919878202565122E-2</v>
      </c>
      <c r="AG32" s="58"/>
    </row>
    <row r="34" spans="1:31" ht="15" thickBot="1" x14ac:dyDescent="0.35"/>
    <row r="35" spans="1:31" ht="29.4" thickBot="1" x14ac:dyDescent="0.35">
      <c r="A35" s="89" t="s">
        <v>45</v>
      </c>
      <c r="B35" s="73" t="str">
        <f>B7</f>
        <v>TOTALE 2024</v>
      </c>
      <c r="C35" s="104" t="str">
        <f>C7</f>
        <v>TOTALE 2025</v>
      </c>
      <c r="E35" s="306" t="str">
        <f t="shared" ref="E35:AD35" si="14">E7</f>
        <v>2025-01</v>
      </c>
      <c r="F35" s="260" t="str">
        <f t="shared" si="14"/>
        <v>2025-02</v>
      </c>
      <c r="G35" s="260" t="str">
        <f t="shared" si="14"/>
        <v>2025-03</v>
      </c>
      <c r="H35" s="260" t="str">
        <f t="shared" si="14"/>
        <v>2025-04</v>
      </c>
      <c r="I35" s="260" t="str">
        <f t="shared" si="14"/>
        <v>2025-05</v>
      </c>
      <c r="J35" s="260" t="str">
        <f t="shared" si="14"/>
        <v>2025-06</v>
      </c>
      <c r="K35" s="260" t="str">
        <f t="shared" si="14"/>
        <v>2025-07</v>
      </c>
      <c r="L35" s="260" t="str">
        <f t="shared" si="14"/>
        <v>2025-08</v>
      </c>
      <c r="M35" s="260" t="str">
        <f t="shared" si="14"/>
        <v>2025-09</v>
      </c>
      <c r="N35" s="260" t="str">
        <f t="shared" si="14"/>
        <v>2025-10</v>
      </c>
      <c r="O35" s="260" t="str">
        <f t="shared" si="14"/>
        <v>2025-11</v>
      </c>
      <c r="P35" s="260" t="str">
        <f t="shared" si="14"/>
        <v>2025-12</v>
      </c>
      <c r="Q35" s="260" t="str">
        <f t="shared" si="14"/>
        <v>2026-01</v>
      </c>
      <c r="R35" s="260" t="str">
        <f t="shared" si="14"/>
        <v>2026-02</v>
      </c>
      <c r="S35" s="260" t="str">
        <f t="shared" si="14"/>
        <v>2026-03</v>
      </c>
      <c r="T35" s="260" t="str">
        <f t="shared" si="14"/>
        <v>2026-04</v>
      </c>
      <c r="U35" s="260" t="str">
        <f t="shared" si="14"/>
        <v>2026-05</v>
      </c>
      <c r="V35" s="305" t="str">
        <f t="shared" si="14"/>
        <v>2026-06</v>
      </c>
      <c r="W35" s="305" t="str">
        <f t="shared" si="14"/>
        <v>2026-07</v>
      </c>
      <c r="X35" s="305" t="str">
        <f t="shared" si="14"/>
        <v>2026-08</v>
      </c>
      <c r="Y35" s="260" t="str">
        <f t="shared" si="14"/>
        <v>2026-09</v>
      </c>
      <c r="Z35" s="260" t="str">
        <f t="shared" si="14"/>
        <v>2026-10</v>
      </c>
      <c r="AA35" s="260" t="str">
        <f t="shared" si="14"/>
        <v>2026-11</v>
      </c>
      <c r="AB35" s="260" t="str">
        <f t="shared" si="14"/>
        <v>2026-12</v>
      </c>
      <c r="AC35" s="156" t="str">
        <f t="shared" si="14"/>
        <v>Gen-ago 2025</v>
      </c>
      <c r="AD35" s="158" t="str">
        <f t="shared" si="14"/>
        <v>Gen-ago 2026</v>
      </c>
      <c r="AE35" s="68"/>
    </row>
    <row r="36" spans="1:31" s="202" customFormat="1" x14ac:dyDescent="0.3">
      <c r="A36" s="80" t="s">
        <v>16</v>
      </c>
      <c r="B36" s="105">
        <f t="shared" ref="B36:C59" si="15">B8/B$32*100</f>
        <v>28.502744740130588</v>
      </c>
      <c r="C36" s="106">
        <f t="shared" si="15"/>
        <v>29.406961307993413</v>
      </c>
      <c r="E36" s="307">
        <f t="shared" ref="E36:AD36" si="16">E8/E$32*100</f>
        <v>28.679073038962592</v>
      </c>
      <c r="F36" s="292">
        <f t="shared" si="16"/>
        <v>29.02727628659677</v>
      </c>
      <c r="G36" s="292">
        <f t="shared" si="16"/>
        <v>28.386624784443963</v>
      </c>
      <c r="H36" s="292">
        <f t="shared" si="16"/>
        <v>29.022004889975548</v>
      </c>
      <c r="I36" s="292">
        <f t="shared" si="16"/>
        <v>30.201578192252509</v>
      </c>
      <c r="J36" s="292">
        <f t="shared" si="16"/>
        <v>29.479266606734107</v>
      </c>
      <c r="K36" s="292">
        <f t="shared" si="16"/>
        <v>30.44112931805525</v>
      </c>
      <c r="L36" s="292">
        <f t="shared" si="16"/>
        <v>29.284026219176862</v>
      </c>
      <c r="M36" s="292">
        <f t="shared" si="16"/>
        <v>31.236093357951049</v>
      </c>
      <c r="N36" s="292">
        <f t="shared" si="16"/>
        <v>30.280555688469939</v>
      </c>
      <c r="O36" s="292">
        <f t="shared" si="16"/>
        <v>28.955134821313379</v>
      </c>
      <c r="P36" s="292">
        <f t="shared" si="16"/>
        <v>28.101987196092214</v>
      </c>
      <c r="Q36" s="292">
        <f t="shared" si="16"/>
        <v>28.049106891305577</v>
      </c>
      <c r="R36" s="292">
        <f t="shared" si="16"/>
        <v>28.504325385979516</v>
      </c>
      <c r="S36" s="292">
        <f t="shared" si="16"/>
        <v>27.014415105345307</v>
      </c>
      <c r="T36" s="292">
        <f t="shared" si="16"/>
        <v>25.64925440461921</v>
      </c>
      <c r="U36" s="292">
        <f t="shared" si="16"/>
        <v>24.993335643643537</v>
      </c>
      <c r="V36" s="296">
        <f t="shared" si="16"/>
        <v>27.142418347496672</v>
      </c>
      <c r="W36" s="296">
        <f t="shared" si="16"/>
        <v>27.546952264183115</v>
      </c>
      <c r="X36" s="296">
        <f t="shared" si="16"/>
        <v>28.007778738115817</v>
      </c>
      <c r="Y36" s="292" t="e">
        <f t="shared" si="16"/>
        <v>#DIV/0!</v>
      </c>
      <c r="Z36" s="292" t="e">
        <f t="shared" si="16"/>
        <v>#DIV/0!</v>
      </c>
      <c r="AA36" s="292" t="e">
        <f t="shared" si="16"/>
        <v>#DIV/0!</v>
      </c>
      <c r="AB36" s="292" t="e">
        <f t="shared" si="16"/>
        <v>#DIV/0!</v>
      </c>
      <c r="AC36" s="237">
        <f t="shared" si="16"/>
        <v>29.268292682926827</v>
      </c>
      <c r="AD36" s="241">
        <f t="shared" si="16"/>
        <v>27.031684101604579</v>
      </c>
    </row>
    <row r="37" spans="1:31" x14ac:dyDescent="0.3">
      <c r="A37" s="201" t="s">
        <v>12</v>
      </c>
      <c r="B37" s="237">
        <f t="shared" si="15"/>
        <v>0.30858670753771811</v>
      </c>
      <c r="C37" s="238">
        <f t="shared" si="15"/>
        <v>0.26747017032038706</v>
      </c>
      <c r="E37" s="308">
        <f t="shared" ref="E37:AB37" si="17">E9/E$32*100</f>
        <v>0.29481970353409509</v>
      </c>
      <c r="F37" s="293">
        <f t="shared" si="17"/>
        <v>0.26609242905410302</v>
      </c>
      <c r="G37" s="293">
        <f t="shared" si="17"/>
        <v>0.24676448217199193</v>
      </c>
      <c r="H37" s="293">
        <f t="shared" si="17"/>
        <v>0.24090320724866965</v>
      </c>
      <c r="I37" s="293">
        <f t="shared" si="17"/>
        <v>0.24748923959827832</v>
      </c>
      <c r="J37" s="293">
        <f t="shared" si="17"/>
        <v>0.31200187352214609</v>
      </c>
      <c r="K37" s="293">
        <f t="shared" si="17"/>
        <v>0.30291779874107699</v>
      </c>
      <c r="L37" s="293">
        <f t="shared" si="17"/>
        <v>0.28240609997175942</v>
      </c>
      <c r="M37" s="293">
        <f t="shared" si="17"/>
        <v>0.31087755842762238</v>
      </c>
      <c r="N37" s="293">
        <f t="shared" si="17"/>
        <v>0.26556294559548305</v>
      </c>
      <c r="O37" s="293">
        <f t="shared" si="17"/>
        <v>0.23303444716810734</v>
      </c>
      <c r="P37" s="293">
        <f t="shared" si="17"/>
        <v>0.21648225585612257</v>
      </c>
      <c r="Q37" s="293">
        <f t="shared" si="17"/>
        <v>0.18735560939877163</v>
      </c>
      <c r="R37" s="293">
        <f t="shared" si="17"/>
        <v>0.25424752267570094</v>
      </c>
      <c r="S37" s="293">
        <f t="shared" si="17"/>
        <v>0.24088186526818361</v>
      </c>
      <c r="T37" s="293">
        <f t="shared" si="17"/>
        <v>0.22683627833842429</v>
      </c>
      <c r="U37" s="293">
        <f t="shared" si="17"/>
        <v>0.50515821181990239</v>
      </c>
      <c r="V37" s="297">
        <f t="shared" si="17"/>
        <v>0.39520835466366339</v>
      </c>
      <c r="W37" s="297">
        <f t="shared" si="17"/>
        <v>0.75269777600948384</v>
      </c>
      <c r="X37" s="297">
        <f t="shared" si="17"/>
        <v>0.39613944108326127</v>
      </c>
      <c r="Y37" s="293" t="e">
        <f t="shared" si="17"/>
        <v>#DIV/0!</v>
      </c>
      <c r="Z37" s="293" t="e">
        <f t="shared" si="17"/>
        <v>#DIV/0!</v>
      </c>
      <c r="AA37" s="293" t="e">
        <f t="shared" si="17"/>
        <v>#DIV/0!</v>
      </c>
      <c r="AB37" s="293" t="e">
        <f t="shared" si="17"/>
        <v>#DIV/0!</v>
      </c>
      <c r="AC37" s="237">
        <f>AC9/AC$32*100</f>
        <v>0.27181435118260389</v>
      </c>
      <c r="AD37" s="241">
        <f t="shared" ref="AD37:AD59" si="18">AD9/AD$32*100</f>
        <v>0.35463443329364402</v>
      </c>
      <c r="AE37" s="68"/>
    </row>
    <row r="38" spans="1:31" x14ac:dyDescent="0.3">
      <c r="A38" s="200" t="s">
        <v>13</v>
      </c>
      <c r="B38" s="239">
        <f t="shared" si="15"/>
        <v>10.448753619058438</v>
      </c>
      <c r="C38" s="240">
        <f t="shared" si="15"/>
        <v>11.802072073962913</v>
      </c>
      <c r="E38" s="309">
        <f t="shared" ref="E38:AB38" si="19">E10/E$32*100</f>
        <v>10.133117830605878</v>
      </c>
      <c r="F38" s="294">
        <f t="shared" si="19"/>
        <v>12.248227258885457</v>
      </c>
      <c r="G38" s="294">
        <f t="shared" si="19"/>
        <v>13.288122209384017</v>
      </c>
      <c r="H38" s="294">
        <f t="shared" si="19"/>
        <v>13.09506687760679</v>
      </c>
      <c r="I38" s="294">
        <f t="shared" si="19"/>
        <v>13.536585365853659</v>
      </c>
      <c r="J38" s="294">
        <f t="shared" si="19"/>
        <v>11.23660016166683</v>
      </c>
      <c r="K38" s="294">
        <f t="shared" si="19"/>
        <v>11.452655382486457</v>
      </c>
      <c r="L38" s="294">
        <f t="shared" si="19"/>
        <v>11.328943652551317</v>
      </c>
      <c r="M38" s="294">
        <f t="shared" si="19"/>
        <v>12.101342927930061</v>
      </c>
      <c r="N38" s="294">
        <f t="shared" si="19"/>
        <v>11.222227538797709</v>
      </c>
      <c r="O38" s="294">
        <f t="shared" si="19"/>
        <v>10.120468326667527</v>
      </c>
      <c r="P38" s="294">
        <f t="shared" si="19"/>
        <v>10.649261739999259</v>
      </c>
      <c r="Q38" s="294">
        <f t="shared" si="19"/>
        <v>10.522905279765595</v>
      </c>
      <c r="R38" s="294">
        <f t="shared" si="19"/>
        <v>12.220407177407564</v>
      </c>
      <c r="S38" s="294">
        <f t="shared" si="19"/>
        <v>11.504539488963182</v>
      </c>
      <c r="T38" s="294">
        <f t="shared" si="19"/>
        <v>9.8325793604763572</v>
      </c>
      <c r="U38" s="294">
        <f t="shared" si="19"/>
        <v>8.990216724868711</v>
      </c>
      <c r="V38" s="298">
        <f t="shared" si="19"/>
        <v>10.384628510972322</v>
      </c>
      <c r="W38" s="298">
        <f t="shared" si="19"/>
        <v>8.9601078298432082</v>
      </c>
      <c r="X38" s="298">
        <f t="shared" si="19"/>
        <v>9.4583693460097962</v>
      </c>
      <c r="Y38" s="294" t="e">
        <f t="shared" si="19"/>
        <v>#DIV/0!</v>
      </c>
      <c r="Z38" s="294" t="e">
        <f t="shared" si="19"/>
        <v>#DIV/0!</v>
      </c>
      <c r="AA38" s="294" t="e">
        <f t="shared" si="19"/>
        <v>#DIV/0!</v>
      </c>
      <c r="AB38" s="294" t="e">
        <f t="shared" si="19"/>
        <v>#DIV/0!</v>
      </c>
      <c r="AC38" s="237">
        <f t="shared" ref="AC38:AC59" si="20">AC10/AC$32*100</f>
        <v>12.155714637222035</v>
      </c>
      <c r="AD38" s="241">
        <f t="shared" si="18"/>
        <v>10.367940976356524</v>
      </c>
      <c r="AE38" s="68"/>
    </row>
    <row r="39" spans="1:31" x14ac:dyDescent="0.3">
      <c r="A39" s="200" t="s">
        <v>14</v>
      </c>
      <c r="B39" s="239">
        <f t="shared" si="15"/>
        <v>15.943946071777217</v>
      </c>
      <c r="C39" s="240">
        <f t="shared" si="15"/>
        <v>15.560559234345323</v>
      </c>
      <c r="E39" s="309">
        <f t="shared" ref="E39:AB39" si="21">E11/E$32*100</f>
        <v>16.357255632627712</v>
      </c>
      <c r="F39" s="294">
        <f t="shared" si="21"/>
        <v>14.770667478719856</v>
      </c>
      <c r="G39" s="294">
        <f t="shared" si="21"/>
        <v>13.327023904220544</v>
      </c>
      <c r="H39" s="294">
        <f t="shared" si="21"/>
        <v>14.148568963037539</v>
      </c>
      <c r="I39" s="294">
        <f t="shared" si="21"/>
        <v>14.744619799139169</v>
      </c>
      <c r="J39" s="294">
        <f t="shared" si="21"/>
        <v>16.273957286716879</v>
      </c>
      <c r="K39" s="294">
        <f t="shared" si="21"/>
        <v>16.763420355401049</v>
      </c>
      <c r="L39" s="294">
        <f t="shared" si="21"/>
        <v>15.70326550632441</v>
      </c>
      <c r="M39" s="294">
        <f t="shared" si="21"/>
        <v>16.776341744386055</v>
      </c>
      <c r="N39" s="294">
        <f t="shared" si="21"/>
        <v>16.819784040703702</v>
      </c>
      <c r="O39" s="294">
        <f t="shared" si="21"/>
        <v>16.686556573345374</v>
      </c>
      <c r="P39" s="294">
        <f t="shared" si="21"/>
        <v>15.551567183510343</v>
      </c>
      <c r="Q39" s="294">
        <f t="shared" si="21"/>
        <v>15.46528990815349</v>
      </c>
      <c r="R39" s="294">
        <f t="shared" si="21"/>
        <v>14.336382184876086</v>
      </c>
      <c r="S39" s="294">
        <f t="shared" si="21"/>
        <v>13.737287540574552</v>
      </c>
      <c r="T39" s="294">
        <f t="shared" si="21"/>
        <v>13.985229865058191</v>
      </c>
      <c r="U39" s="294">
        <f t="shared" si="21"/>
        <v>13.760563004824993</v>
      </c>
      <c r="V39" s="298">
        <f t="shared" si="21"/>
        <v>14.726459847786765</v>
      </c>
      <c r="W39" s="298">
        <f t="shared" si="21"/>
        <v>16.042125092361779</v>
      </c>
      <c r="X39" s="298">
        <f t="shared" si="21"/>
        <v>16.14232209737828</v>
      </c>
      <c r="Y39" s="294" t="e">
        <f t="shared" si="21"/>
        <v>#DIV/0!</v>
      </c>
      <c r="Z39" s="294" t="e">
        <f t="shared" si="21"/>
        <v>#DIV/0!</v>
      </c>
      <c r="AA39" s="294" t="e">
        <f t="shared" si="21"/>
        <v>#DIV/0!</v>
      </c>
      <c r="AB39" s="294" t="e">
        <f t="shared" si="21"/>
        <v>#DIV/0!</v>
      </c>
      <c r="AC39" s="237">
        <f t="shared" si="20"/>
        <v>15.127410574231845</v>
      </c>
      <c r="AD39" s="241">
        <f t="shared" si="18"/>
        <v>14.603089385949991</v>
      </c>
      <c r="AE39" s="68"/>
    </row>
    <row r="40" spans="1:31" x14ac:dyDescent="0.3">
      <c r="A40" s="200" t="s">
        <v>15</v>
      </c>
      <c r="B40" s="239">
        <f t="shared" si="15"/>
        <v>1.8014583417572112</v>
      </c>
      <c r="C40" s="240">
        <f t="shared" si="15"/>
        <v>1.7768598293647877</v>
      </c>
      <c r="E40" s="309">
        <f t="shared" ref="E40:AB40" si="22">E12/E$32*100</f>
        <v>1.8938798721949102</v>
      </c>
      <c r="F40" s="294">
        <f t="shared" si="22"/>
        <v>1.7422891199373558</v>
      </c>
      <c r="G40" s="294">
        <f t="shared" si="22"/>
        <v>1.5247141886674138</v>
      </c>
      <c r="H40" s="294">
        <f t="shared" si="22"/>
        <v>1.5374658420825542</v>
      </c>
      <c r="I40" s="294">
        <f t="shared" si="22"/>
        <v>1.672883787661406</v>
      </c>
      <c r="J40" s="294">
        <f t="shared" si="22"/>
        <v>1.6567072848282478</v>
      </c>
      <c r="K40" s="294">
        <f t="shared" si="22"/>
        <v>1.9221357814266669</v>
      </c>
      <c r="L40" s="294">
        <f t="shared" si="22"/>
        <v>1.9694109603293746</v>
      </c>
      <c r="M40" s="294">
        <f t="shared" si="22"/>
        <v>2.0475311272073098</v>
      </c>
      <c r="N40" s="294">
        <f t="shared" si="22"/>
        <v>1.9729811633730481</v>
      </c>
      <c r="O40" s="294">
        <f t="shared" si="22"/>
        <v>1.9150754741323699</v>
      </c>
      <c r="P40" s="294">
        <f t="shared" si="22"/>
        <v>1.6846760167264923</v>
      </c>
      <c r="Q40" s="294">
        <f t="shared" si="22"/>
        <v>1.8735560939877165</v>
      </c>
      <c r="R40" s="294">
        <f t="shared" si="22"/>
        <v>1.6932885010201681</v>
      </c>
      <c r="S40" s="294">
        <f t="shared" si="22"/>
        <v>1.5317062105393917</v>
      </c>
      <c r="T40" s="294">
        <f t="shared" si="22"/>
        <v>1.6046089007462399</v>
      </c>
      <c r="U40" s="294">
        <f t="shared" si="22"/>
        <v>1.7373977021299285</v>
      </c>
      <c r="V40" s="298">
        <f t="shared" si="22"/>
        <v>1.6361216340739222</v>
      </c>
      <c r="W40" s="298">
        <f t="shared" si="22"/>
        <v>1.7920215659686416</v>
      </c>
      <c r="X40" s="298">
        <f t="shared" si="22"/>
        <v>2.0109478536444829</v>
      </c>
      <c r="Y40" s="294" t="e">
        <f t="shared" si="22"/>
        <v>#DIV/0!</v>
      </c>
      <c r="Z40" s="294" t="e">
        <f t="shared" si="22"/>
        <v>#DIV/0!</v>
      </c>
      <c r="AA40" s="294" t="e">
        <f t="shared" si="22"/>
        <v>#DIV/0!</v>
      </c>
      <c r="AB40" s="294" t="e">
        <f t="shared" si="22"/>
        <v>#DIV/0!</v>
      </c>
      <c r="AC40" s="237">
        <f>AC12/AC$32*100</f>
        <v>1.7133531202903456</v>
      </c>
      <c r="AD40" s="241">
        <f t="shared" si="18"/>
        <v>1.7060193060044224</v>
      </c>
      <c r="AE40" s="68"/>
    </row>
    <row r="41" spans="1:31" x14ac:dyDescent="0.3">
      <c r="A41" s="80" t="s">
        <v>21</v>
      </c>
      <c r="B41" s="105">
        <f t="shared" si="15"/>
        <v>31.41217569674296</v>
      </c>
      <c r="C41" s="106">
        <f t="shared" si="15"/>
        <v>29.402829228363643</v>
      </c>
      <c r="E41" s="307">
        <f t="shared" ref="E41:AB41" si="23">E13/E$32*100</f>
        <v>28.764376201914082</v>
      </c>
      <c r="F41" s="292">
        <f t="shared" si="23"/>
        <v>29.533359435042993</v>
      </c>
      <c r="G41" s="292">
        <f t="shared" si="23"/>
        <v>35.653693628831377</v>
      </c>
      <c r="H41" s="292">
        <f t="shared" si="23"/>
        <v>34.359269380123685</v>
      </c>
      <c r="I41" s="292">
        <f t="shared" si="23"/>
        <v>31.902439024390244</v>
      </c>
      <c r="J41" s="292">
        <f t="shared" si="23"/>
        <v>28.498689289950214</v>
      </c>
      <c r="K41" s="292">
        <f t="shared" si="23"/>
        <v>25.289839175118551</v>
      </c>
      <c r="L41" s="292">
        <f t="shared" si="23"/>
        <v>26.889519760995256</v>
      </c>
      <c r="M41" s="292">
        <f t="shared" si="23"/>
        <v>26.293613596553524</v>
      </c>
      <c r="N41" s="292">
        <f t="shared" si="23"/>
        <v>25.920697960029987</v>
      </c>
      <c r="O41" s="292">
        <f t="shared" si="23"/>
        <v>26.991678493097666</v>
      </c>
      <c r="P41" s="292">
        <f t="shared" si="23"/>
        <v>28.098286644710065</v>
      </c>
      <c r="Q41" s="292">
        <f t="shared" si="23"/>
        <v>30.356539133374653</v>
      </c>
      <c r="R41" s="292">
        <f t="shared" si="23"/>
        <v>33.010227106599629</v>
      </c>
      <c r="S41" s="292">
        <f t="shared" si="23"/>
        <v>33.655409310138104</v>
      </c>
      <c r="T41" s="292">
        <f t="shared" si="23"/>
        <v>34.843212311023471</v>
      </c>
      <c r="U41" s="292">
        <f t="shared" si="23"/>
        <v>32.023565164076459</v>
      </c>
      <c r="V41" s="296">
        <f t="shared" si="23"/>
        <v>29.042694788573769</v>
      </c>
      <c r="W41" s="296">
        <f t="shared" si="23"/>
        <v>25.577108893526152</v>
      </c>
      <c r="X41" s="296">
        <f t="shared" si="23"/>
        <v>25.318352059925093</v>
      </c>
      <c r="Y41" s="292" t="e">
        <f t="shared" si="23"/>
        <v>#DIV/0!</v>
      </c>
      <c r="Z41" s="292" t="e">
        <f t="shared" si="23"/>
        <v>#DIV/0!</v>
      </c>
      <c r="AA41" s="292" t="e">
        <f t="shared" si="23"/>
        <v>#DIV/0!</v>
      </c>
      <c r="AB41" s="292" t="e">
        <f t="shared" si="23"/>
        <v>#DIV/0!</v>
      </c>
      <c r="AC41" s="237">
        <f t="shared" si="20"/>
        <v>30.624192630640053</v>
      </c>
      <c r="AD41" s="241">
        <f t="shared" si="18"/>
        <v>31.104088705562173</v>
      </c>
      <c r="AE41" s="68"/>
    </row>
    <row r="42" spans="1:31" x14ac:dyDescent="0.3">
      <c r="A42" s="200" t="s">
        <v>17</v>
      </c>
      <c r="B42" s="239">
        <f t="shared" si="15"/>
        <v>1.5203414991999722</v>
      </c>
      <c r="C42" s="240">
        <f t="shared" si="15"/>
        <v>1.410088570798921</v>
      </c>
      <c r="E42" s="309">
        <f t="shared" ref="E42:AB42" si="24">E14/E$32*100</f>
        <v>1.5803533346802254</v>
      </c>
      <c r="F42" s="294">
        <f t="shared" si="24"/>
        <v>1.3906410869911978</v>
      </c>
      <c r="G42" s="294">
        <f t="shared" si="24"/>
        <v>1.163567111229816</v>
      </c>
      <c r="H42" s="294">
        <f t="shared" si="24"/>
        <v>1.3030346612972818</v>
      </c>
      <c r="I42" s="294">
        <f t="shared" si="24"/>
        <v>1.2675753228120517</v>
      </c>
      <c r="J42" s="294">
        <f t="shared" si="24"/>
        <v>1.3734126054800522</v>
      </c>
      <c r="K42" s="294">
        <f t="shared" si="24"/>
        <v>1.5196516867205563</v>
      </c>
      <c r="L42" s="294">
        <f t="shared" si="24"/>
        <v>1.7033546871980856</v>
      </c>
      <c r="M42" s="294">
        <f t="shared" si="24"/>
        <v>1.408417364957629</v>
      </c>
      <c r="N42" s="294">
        <f t="shared" si="24"/>
        <v>1.4625899165829306</v>
      </c>
      <c r="O42" s="294">
        <f t="shared" si="24"/>
        <v>1.5102889949683911</v>
      </c>
      <c r="P42" s="294">
        <f t="shared" si="24"/>
        <v>1.507049550383007</v>
      </c>
      <c r="Q42" s="294">
        <f t="shared" si="24"/>
        <v>1.5009579083788809</v>
      </c>
      <c r="R42" s="294">
        <f t="shared" si="24"/>
        <v>1.2960267468393853</v>
      </c>
      <c r="S42" s="294">
        <f t="shared" si="24"/>
        <v>1.2719210598802073</v>
      </c>
      <c r="T42" s="294">
        <f t="shared" si="24"/>
        <v>1.2894869118045085</v>
      </c>
      <c r="U42" s="294">
        <f t="shared" si="24"/>
        <v>1.3588622610828245</v>
      </c>
      <c r="V42" s="298">
        <f t="shared" si="24"/>
        <v>1.3972219378178219</v>
      </c>
      <c r="W42" s="298">
        <f t="shared" si="24"/>
        <v>1.5273187882134185</v>
      </c>
      <c r="X42" s="298">
        <f t="shared" si="24"/>
        <v>1.7214059348890809</v>
      </c>
      <c r="Y42" s="294" t="e">
        <f t="shared" si="24"/>
        <v>#DIV/0!</v>
      </c>
      <c r="Z42" s="294" t="e">
        <f t="shared" si="24"/>
        <v>#DIV/0!</v>
      </c>
      <c r="AA42" s="294" t="e">
        <f t="shared" si="24"/>
        <v>#DIV/0!</v>
      </c>
      <c r="AB42" s="294" t="e">
        <f t="shared" si="24"/>
        <v>#DIV/0!</v>
      </c>
      <c r="AC42" s="237">
        <f t="shared" si="20"/>
        <v>1.3819472211115553</v>
      </c>
      <c r="AD42" s="241">
        <f t="shared" si="18"/>
        <v>1.3898338719736918</v>
      </c>
      <c r="AE42" s="68"/>
    </row>
    <row r="43" spans="1:31" x14ac:dyDescent="0.3">
      <c r="A43" s="200" t="s">
        <v>18</v>
      </c>
      <c r="B43" s="239">
        <f t="shared" si="15"/>
        <v>14.574688829969878</v>
      </c>
      <c r="C43" s="240">
        <f t="shared" si="15"/>
        <v>13.470973124429381</v>
      </c>
      <c r="E43" s="309">
        <f t="shared" ref="E43:AB43" si="25">E15/E$32*100</f>
        <v>11.208386647810178</v>
      </c>
      <c r="F43" s="294">
        <f t="shared" si="25"/>
        <v>13.904960774930759</v>
      </c>
      <c r="G43" s="294">
        <f t="shared" si="25"/>
        <v>22.215190240900196</v>
      </c>
      <c r="H43" s="294">
        <f t="shared" si="25"/>
        <v>20.383287789443404</v>
      </c>
      <c r="I43" s="294">
        <f t="shared" si="25"/>
        <v>17.524390243902438</v>
      </c>
      <c r="J43" s="294">
        <f t="shared" si="25"/>
        <v>12.860822989929819</v>
      </c>
      <c r="K43" s="294">
        <f t="shared" si="25"/>
        <v>7.9956798352937204</v>
      </c>
      <c r="L43" s="294">
        <f t="shared" si="25"/>
        <v>9.0979354627744176</v>
      </c>
      <c r="M43" s="294">
        <f t="shared" si="25"/>
        <v>9.4557275639508269</v>
      </c>
      <c r="N43" s="294">
        <f t="shared" si="25"/>
        <v>8.5594207059348939</v>
      </c>
      <c r="O43" s="294">
        <f t="shared" si="25"/>
        <v>9.8971100503160887</v>
      </c>
      <c r="P43" s="294">
        <f t="shared" si="25"/>
        <v>11.640084372571513</v>
      </c>
      <c r="Q43" s="294">
        <f t="shared" si="25"/>
        <v>13.998844875190173</v>
      </c>
      <c r="R43" s="294">
        <f t="shared" si="25"/>
        <v>18.63570779332219</v>
      </c>
      <c r="S43" s="294">
        <f t="shared" si="25"/>
        <v>19.720987507628827</v>
      </c>
      <c r="T43" s="294">
        <f t="shared" si="25"/>
        <v>20.382399566948923</v>
      </c>
      <c r="U43" s="294">
        <f t="shared" si="25"/>
        <v>17.291339002479141</v>
      </c>
      <c r="V43" s="298">
        <f t="shared" si="25"/>
        <v>13.419337223985531</v>
      </c>
      <c r="W43" s="298">
        <f t="shared" si="25"/>
        <v>7.8209115194426619</v>
      </c>
      <c r="X43" s="298">
        <f t="shared" si="25"/>
        <v>6.7127628925381737</v>
      </c>
      <c r="Y43" s="294" t="e">
        <f t="shared" si="25"/>
        <v>#DIV/0!</v>
      </c>
      <c r="Z43" s="294" t="e">
        <f t="shared" si="25"/>
        <v>#DIV/0!</v>
      </c>
      <c r="AA43" s="294" t="e">
        <f t="shared" si="25"/>
        <v>#DIV/0!</v>
      </c>
      <c r="AB43" s="294" t="e">
        <f t="shared" si="25"/>
        <v>#DIV/0!</v>
      </c>
      <c r="AC43" s="237">
        <f t="shared" si="20"/>
        <v>15.168259619229232</v>
      </c>
      <c r="AD43" s="241">
        <f t="shared" si="18"/>
        <v>15.701632222033227</v>
      </c>
      <c r="AE43" s="68"/>
    </row>
    <row r="44" spans="1:31" x14ac:dyDescent="0.3">
      <c r="A44" s="200" t="s">
        <v>19</v>
      </c>
      <c r="B44" s="239">
        <f t="shared" si="15"/>
        <v>6.7975079441180792</v>
      </c>
      <c r="C44" s="240">
        <f t="shared" si="15"/>
        <v>6.7360768593046556</v>
      </c>
      <c r="E44" s="309">
        <f t="shared" ref="E44:AB44" si="26">E16/E$32*100</f>
        <v>6.9866283550706747</v>
      </c>
      <c r="F44" s="294">
        <f t="shared" si="26"/>
        <v>6.4079697220167917</v>
      </c>
      <c r="G44" s="294">
        <f t="shared" si="26"/>
        <v>5.627972060454395</v>
      </c>
      <c r="H44" s="294">
        <f t="shared" si="26"/>
        <v>5.7636991226808574</v>
      </c>
      <c r="I44" s="294">
        <f t="shared" si="26"/>
        <v>6.1334289813486365</v>
      </c>
      <c r="J44" s="294">
        <f t="shared" si="26"/>
        <v>6.7046407445739629</v>
      </c>
      <c r="K44" s="294">
        <f t="shared" si="26"/>
        <v>7.4868791872690146</v>
      </c>
      <c r="L44" s="294">
        <f t="shared" si="26"/>
        <v>7.5759152187160925</v>
      </c>
      <c r="M44" s="294">
        <f t="shared" si="26"/>
        <v>7.2598589215547031</v>
      </c>
      <c r="N44" s="294">
        <f t="shared" si="26"/>
        <v>7.5673477199866017</v>
      </c>
      <c r="O44" s="294">
        <f t="shared" si="26"/>
        <v>7.3442136498516319</v>
      </c>
      <c r="P44" s="294">
        <f t="shared" si="26"/>
        <v>7.0551012100803012</v>
      </c>
      <c r="Q44" s="294">
        <f t="shared" si="26"/>
        <v>6.9455400912830338</v>
      </c>
      <c r="R44" s="294">
        <f t="shared" si="26"/>
        <v>6.2506753449821071</v>
      </c>
      <c r="S44" s="294">
        <f t="shared" si="26"/>
        <v>5.8546175325271532</v>
      </c>
      <c r="T44" s="294">
        <f t="shared" si="26"/>
        <v>6.1265127788732938</v>
      </c>
      <c r="U44" s="294">
        <f t="shared" si="26"/>
        <v>6.2091808173166632</v>
      </c>
      <c r="V44" s="298">
        <f t="shared" si="26"/>
        <v>6.4830551858298353</v>
      </c>
      <c r="W44" s="298">
        <f t="shared" si="26"/>
        <v>7.6698847812142228</v>
      </c>
      <c r="X44" s="298">
        <f t="shared" si="26"/>
        <v>8.210890233362143</v>
      </c>
      <c r="Y44" s="294" t="e">
        <f t="shared" si="26"/>
        <v>#DIV/0!</v>
      </c>
      <c r="Z44" s="294" t="e">
        <f t="shared" si="26"/>
        <v>#DIV/0!</v>
      </c>
      <c r="AA44" s="294" t="e">
        <f t="shared" si="26"/>
        <v>#DIV/0!</v>
      </c>
      <c r="AB44" s="294" t="e">
        <f t="shared" si="26"/>
        <v>#DIV/0!</v>
      </c>
      <c r="AC44" s="237">
        <f t="shared" si="20"/>
        <v>6.4664518807861473</v>
      </c>
      <c r="AD44" s="241">
        <f t="shared" si="18"/>
        <v>6.5560859273119014</v>
      </c>
      <c r="AE44" s="68"/>
    </row>
    <row r="45" spans="1:31" x14ac:dyDescent="0.3">
      <c r="A45" s="200" t="s">
        <v>20</v>
      </c>
      <c r="B45" s="239">
        <f t="shared" si="15"/>
        <v>8.5196374234550287</v>
      </c>
      <c r="C45" s="240">
        <f t="shared" si="15"/>
        <v>7.7856906738306861</v>
      </c>
      <c r="E45" s="309">
        <f t="shared" ref="E45:AB45" si="27">E17/E$32*100</f>
        <v>8.989007864353006</v>
      </c>
      <c r="F45" s="294">
        <f t="shared" si="27"/>
        <v>7.8297878511042471</v>
      </c>
      <c r="G45" s="294">
        <f t="shared" si="27"/>
        <v>6.6469642162469738</v>
      </c>
      <c r="H45" s="294">
        <f t="shared" si="27"/>
        <v>6.909247806702143</v>
      </c>
      <c r="I45" s="294">
        <f t="shared" si="27"/>
        <v>6.9770444763271158</v>
      </c>
      <c r="J45" s="294">
        <f t="shared" si="27"/>
        <v>7.559812949966382</v>
      </c>
      <c r="K45" s="294">
        <f t="shared" si="27"/>
        <v>8.2876284658352599</v>
      </c>
      <c r="L45" s="294">
        <f t="shared" si="27"/>
        <v>8.5123143923066635</v>
      </c>
      <c r="M45" s="294">
        <f t="shared" si="27"/>
        <v>8.1696097460903605</v>
      </c>
      <c r="N45" s="294">
        <f t="shared" si="27"/>
        <v>8.3313396175255594</v>
      </c>
      <c r="O45" s="294">
        <f t="shared" si="27"/>
        <v>8.2400657979615524</v>
      </c>
      <c r="P45" s="294">
        <f t="shared" si="27"/>
        <v>7.896051511675239</v>
      </c>
      <c r="Q45" s="294">
        <f t="shared" si="27"/>
        <v>7.9111962585225664</v>
      </c>
      <c r="R45" s="294">
        <f t="shared" si="27"/>
        <v>6.8278172214559483</v>
      </c>
      <c r="S45" s="294">
        <f t="shared" si="27"/>
        <v>6.8078832101019158</v>
      </c>
      <c r="T45" s="294">
        <f t="shared" si="27"/>
        <v>7.0448130533967435</v>
      </c>
      <c r="U45" s="294">
        <f t="shared" si="27"/>
        <v>7.164183083197825</v>
      </c>
      <c r="V45" s="298">
        <f t="shared" si="27"/>
        <v>7.7430804409405818</v>
      </c>
      <c r="W45" s="298">
        <f t="shared" si="27"/>
        <v>8.5589938046558451</v>
      </c>
      <c r="X45" s="298">
        <f t="shared" si="27"/>
        <v>8.6732929991356951</v>
      </c>
      <c r="Y45" s="294" t="e">
        <f t="shared" si="27"/>
        <v>#DIV/0!</v>
      </c>
      <c r="Z45" s="294" t="e">
        <f t="shared" si="27"/>
        <v>#DIV/0!</v>
      </c>
      <c r="AA45" s="294" t="e">
        <f t="shared" si="27"/>
        <v>#DIV/0!</v>
      </c>
      <c r="AB45" s="294" t="e">
        <f t="shared" si="27"/>
        <v>#DIV/0!</v>
      </c>
      <c r="AC45" s="237">
        <f t="shared" si="20"/>
        <v>7.6075339095131174</v>
      </c>
      <c r="AD45" s="241">
        <f t="shared" si="18"/>
        <v>7.4565366842433516</v>
      </c>
      <c r="AE45" s="68"/>
    </row>
    <row r="46" spans="1:31" x14ac:dyDescent="0.3">
      <c r="A46" s="80" t="s">
        <v>26</v>
      </c>
      <c r="B46" s="105">
        <f t="shared" si="15"/>
        <v>24.299534488479665</v>
      </c>
      <c r="C46" s="106">
        <f t="shared" si="15"/>
        <v>26.506438173594571</v>
      </c>
      <c r="E46" s="307">
        <f t="shared" ref="E46:AB46" si="28">E18/E$32*100</f>
        <v>25.974813118728534</v>
      </c>
      <c r="F46" s="292">
        <f t="shared" si="28"/>
        <v>27.079798726816605</v>
      </c>
      <c r="G46" s="292">
        <f t="shared" si="28"/>
        <v>23.872286316473996</v>
      </c>
      <c r="H46" s="292">
        <f t="shared" si="28"/>
        <v>24.142096936574138</v>
      </c>
      <c r="I46" s="292">
        <f t="shared" si="28"/>
        <v>24.782639885222384</v>
      </c>
      <c r="J46" s="292">
        <f t="shared" si="28"/>
        <v>27.397239576644434</v>
      </c>
      <c r="K46" s="292">
        <f t="shared" si="28"/>
        <v>28.127478610122008</v>
      </c>
      <c r="L46" s="292">
        <f t="shared" si="28"/>
        <v>28.089002511927941</v>
      </c>
      <c r="M46" s="292">
        <f t="shared" si="28"/>
        <v>27.485047894080701</v>
      </c>
      <c r="N46" s="292">
        <f t="shared" si="28"/>
        <v>28.271687640556962</v>
      </c>
      <c r="O46" s="292">
        <f t="shared" si="28"/>
        <v>27.731099213004772</v>
      </c>
      <c r="P46" s="292">
        <f t="shared" si="28"/>
        <v>27.440513636531843</v>
      </c>
      <c r="Q46" s="292">
        <f t="shared" si="28"/>
        <v>26.482644954076743</v>
      </c>
      <c r="R46" s="292">
        <f t="shared" si="28"/>
        <v>23.048173549358978</v>
      </c>
      <c r="S46" s="292">
        <f t="shared" si="28"/>
        <v>24.493797021922408</v>
      </c>
      <c r="T46" s="292">
        <f t="shared" si="28"/>
        <v>24.388122027607007</v>
      </c>
      <c r="U46" s="292">
        <f t="shared" si="28"/>
        <v>26.218910777597099</v>
      </c>
      <c r="V46" s="296">
        <f t="shared" si="28"/>
        <v>26.812736766663253</v>
      </c>
      <c r="W46" s="296">
        <f t="shared" si="28"/>
        <v>29.250468913663045</v>
      </c>
      <c r="X46" s="296">
        <f t="shared" si="28"/>
        <v>29.877556900028811</v>
      </c>
      <c r="Y46" s="292" t="e">
        <f t="shared" si="28"/>
        <v>#DIV/0!</v>
      </c>
      <c r="Z46" s="292" t="e">
        <f t="shared" si="28"/>
        <v>#DIV/0!</v>
      </c>
      <c r="AA46" s="292" t="e">
        <f t="shared" si="28"/>
        <v>#DIV/0!</v>
      </c>
      <c r="AB46" s="292" t="e">
        <f t="shared" si="28"/>
        <v>#DIV/0!</v>
      </c>
      <c r="AC46" s="237">
        <f t="shared" si="20"/>
        <v>25.931454341340388</v>
      </c>
      <c r="AD46" s="241">
        <f t="shared" si="18"/>
        <v>25.908335459545274</v>
      </c>
      <c r="AE46" s="68"/>
    </row>
    <row r="47" spans="1:31" x14ac:dyDescent="0.3">
      <c r="A47" s="200" t="s">
        <v>22</v>
      </c>
      <c r="B47" s="239">
        <f t="shared" si="15"/>
        <v>11.535610379758047</v>
      </c>
      <c r="C47" s="240">
        <f t="shared" si="15"/>
        <v>11.088009360800076</v>
      </c>
      <c r="E47" s="309">
        <f t="shared" ref="E47:AB47" si="29">E19/E$32*100</f>
        <v>11.529395918917098</v>
      </c>
      <c r="F47" s="294">
        <f t="shared" si="29"/>
        <v>11.048273661924856</v>
      </c>
      <c r="G47" s="294">
        <f t="shared" si="29"/>
        <v>9.8781273769225848</v>
      </c>
      <c r="H47" s="294">
        <f t="shared" si="29"/>
        <v>10.157485977275996</v>
      </c>
      <c r="I47" s="294">
        <f t="shared" si="29"/>
        <v>9.7840746054519361</v>
      </c>
      <c r="J47" s="294">
        <f t="shared" si="29"/>
        <v>11.297036359927779</v>
      </c>
      <c r="K47" s="294">
        <f t="shared" si="29"/>
        <v>11.947111733634845</v>
      </c>
      <c r="L47" s="294">
        <f t="shared" si="29"/>
        <v>11.960641507751305</v>
      </c>
      <c r="M47" s="294">
        <f t="shared" si="29"/>
        <v>11.577427448752545</v>
      </c>
      <c r="N47" s="294">
        <f t="shared" si="29"/>
        <v>12.010144026029954</v>
      </c>
      <c r="O47" s="294">
        <f t="shared" si="29"/>
        <v>11.292897690620565</v>
      </c>
      <c r="P47" s="294">
        <f t="shared" si="29"/>
        <v>11.7797801872479</v>
      </c>
      <c r="Q47" s="294">
        <f t="shared" si="29"/>
        <v>11.486448413816419</v>
      </c>
      <c r="R47" s="294">
        <f t="shared" si="29"/>
        <v>9.6328030153756181</v>
      </c>
      <c r="S47" s="294">
        <f t="shared" si="29"/>
        <v>9.1697136962404073</v>
      </c>
      <c r="T47" s="294">
        <f t="shared" si="29"/>
        <v>9.3679516426297536</v>
      </c>
      <c r="U47" s="294">
        <f t="shared" si="29"/>
        <v>10.377735718284328</v>
      </c>
      <c r="V47" s="298">
        <f t="shared" si="29"/>
        <v>10.876079314699156</v>
      </c>
      <c r="W47" s="298">
        <f t="shared" si="29"/>
        <v>11.801196846301874</v>
      </c>
      <c r="X47" s="298">
        <f t="shared" si="29"/>
        <v>12.071449150100836</v>
      </c>
      <c r="Y47" s="294" t="e">
        <f t="shared" si="29"/>
        <v>#DIV/0!</v>
      </c>
      <c r="Z47" s="294" t="e">
        <f t="shared" si="29"/>
        <v>#DIV/0!</v>
      </c>
      <c r="AA47" s="294" t="e">
        <f t="shared" si="29"/>
        <v>#DIV/0!</v>
      </c>
      <c r="AB47" s="294" t="e">
        <f t="shared" si="29"/>
        <v>#DIV/0!</v>
      </c>
      <c r="AC47" s="237">
        <f t="shared" si="20"/>
        <v>10.820960077507459</v>
      </c>
      <c r="AD47" s="241">
        <f t="shared" si="18"/>
        <v>10.400542892782219</v>
      </c>
      <c r="AE47" s="68"/>
    </row>
    <row r="48" spans="1:31" x14ac:dyDescent="0.3">
      <c r="A48" s="200" t="s">
        <v>23</v>
      </c>
      <c r="B48" s="239">
        <f t="shared" si="15"/>
        <v>1.1765189134513125</v>
      </c>
      <c r="C48" s="240">
        <f t="shared" si="15"/>
        <v>1.1218924137641539</v>
      </c>
      <c r="E48" s="309">
        <f t="shared" ref="E48:AB48" si="30">E20/E$32*100</f>
        <v>1.2787991709131179</v>
      </c>
      <c r="F48" s="294">
        <f t="shared" si="30"/>
        <v>1.0636446687258014</v>
      </c>
      <c r="G48" s="294">
        <f t="shared" si="30"/>
        <v>0.92435071910073208</v>
      </c>
      <c r="H48" s="294">
        <f t="shared" si="30"/>
        <v>0.96001725873723576</v>
      </c>
      <c r="I48" s="294">
        <f t="shared" si="30"/>
        <v>1.0538020086083213</v>
      </c>
      <c r="J48" s="294">
        <f t="shared" si="30"/>
        <v>1.0666988993057391</v>
      </c>
      <c r="K48" s="294">
        <f t="shared" si="30"/>
        <v>1.186357729888452</v>
      </c>
      <c r="L48" s="294">
        <f t="shared" si="30"/>
        <v>1.211373534089389</v>
      </c>
      <c r="M48" s="294">
        <f t="shared" si="30"/>
        <v>1.1677634174438605</v>
      </c>
      <c r="N48" s="294">
        <f t="shared" si="30"/>
        <v>1.2281289375887203</v>
      </c>
      <c r="O48" s="294">
        <f t="shared" si="30"/>
        <v>1.2667720294155593</v>
      </c>
      <c r="P48" s="294">
        <f t="shared" si="30"/>
        <v>1.2110054398105319</v>
      </c>
      <c r="Q48" s="294">
        <f t="shared" si="30"/>
        <v>1.1649856313743168</v>
      </c>
      <c r="R48" s="294">
        <f t="shared" si="30"/>
        <v>1.0150832342827358</v>
      </c>
      <c r="S48" s="294">
        <f t="shared" si="30"/>
        <v>0.9964731870399075</v>
      </c>
      <c r="T48" s="294">
        <f t="shared" si="30"/>
        <v>0.95245460052327002</v>
      </c>
      <c r="U48" s="294">
        <f t="shared" si="30"/>
        <v>1.0389731559725961</v>
      </c>
      <c r="V48" s="298">
        <f t="shared" si="30"/>
        <v>1.1125900139926965</v>
      </c>
      <c r="W48" s="298">
        <f t="shared" si="30"/>
        <v>1.235820943998311</v>
      </c>
      <c r="X48" s="298">
        <f t="shared" si="30"/>
        <v>1.2719677326418899</v>
      </c>
      <c r="Y48" s="294" t="e">
        <f t="shared" si="30"/>
        <v>#DIV/0!</v>
      </c>
      <c r="Z48" s="294" t="e">
        <f t="shared" si="30"/>
        <v>#DIV/0!</v>
      </c>
      <c r="AA48" s="294" t="e">
        <f t="shared" si="30"/>
        <v>#DIV/0!</v>
      </c>
      <c r="AB48" s="294" t="e">
        <f t="shared" si="30"/>
        <v>#DIV/0!</v>
      </c>
      <c r="AC48" s="237">
        <f t="shared" si="20"/>
        <v>1.0769730569310738</v>
      </c>
      <c r="AD48" s="241">
        <f t="shared" si="18"/>
        <v>1.0779894539887735</v>
      </c>
      <c r="AE48" s="68"/>
    </row>
    <row r="49" spans="1:31" x14ac:dyDescent="0.3">
      <c r="A49" s="200" t="s">
        <v>24</v>
      </c>
      <c r="B49" s="239">
        <f t="shared" si="15"/>
        <v>1.8662179066294156</v>
      </c>
      <c r="C49" s="240">
        <f t="shared" si="15"/>
        <v>1.7899119539096033</v>
      </c>
      <c r="E49" s="309">
        <f t="shared" ref="E49:AB49" si="31">E21/E$32*100</f>
        <v>1.9447624606221146</v>
      </c>
      <c r="F49" s="294">
        <f t="shared" si="31"/>
        <v>1.7038616029349922</v>
      </c>
      <c r="G49" s="294">
        <f t="shared" si="31"/>
        <v>1.566518995058904</v>
      </c>
      <c r="H49" s="294">
        <f t="shared" si="31"/>
        <v>1.5417805263914857</v>
      </c>
      <c r="I49" s="294">
        <f t="shared" si="31"/>
        <v>1.6578192252510762</v>
      </c>
      <c r="J49" s="294">
        <f t="shared" si="31"/>
        <v>1.6672836195239138</v>
      </c>
      <c r="K49" s="294">
        <f t="shared" si="31"/>
        <v>1.8900720589972493</v>
      </c>
      <c r="L49" s="294">
        <f t="shared" si="31"/>
        <v>2.0481873987425496</v>
      </c>
      <c r="M49" s="294">
        <f t="shared" si="31"/>
        <v>1.8999826413546055</v>
      </c>
      <c r="N49" s="294">
        <f t="shared" si="31"/>
        <v>1.9729811633730481</v>
      </c>
      <c r="O49" s="294">
        <f t="shared" si="31"/>
        <v>1.8916913946587539</v>
      </c>
      <c r="P49" s="294">
        <f t="shared" si="31"/>
        <v>1.9751693002257338</v>
      </c>
      <c r="Q49" s="294">
        <f t="shared" si="31"/>
        <v>1.7742435341184426</v>
      </c>
      <c r="R49" s="294">
        <f t="shared" si="31"/>
        <v>1.6246416698977288</v>
      </c>
      <c r="S49" s="294">
        <f t="shared" si="31"/>
        <v>1.6083995398400244</v>
      </c>
      <c r="T49" s="294">
        <f t="shared" si="31"/>
        <v>1.5820541571614535</v>
      </c>
      <c r="U49" s="294">
        <f t="shared" si="31"/>
        <v>1.7234025537813558</v>
      </c>
      <c r="V49" s="298">
        <f t="shared" si="31"/>
        <v>1.7419200709873381</v>
      </c>
      <c r="W49" s="298">
        <f t="shared" si="31"/>
        <v>1.9462961910407042</v>
      </c>
      <c r="X49" s="298">
        <f t="shared" si="31"/>
        <v>2.0123883607029676</v>
      </c>
      <c r="Y49" s="294" t="e">
        <f t="shared" si="31"/>
        <v>#DIV/0!</v>
      </c>
      <c r="Z49" s="294" t="e">
        <f t="shared" si="31"/>
        <v>#DIV/0!</v>
      </c>
      <c r="AA49" s="294" t="e">
        <f t="shared" si="31"/>
        <v>#DIV/0!</v>
      </c>
      <c r="AB49" s="294" t="e">
        <f t="shared" si="31"/>
        <v>#DIV/0!</v>
      </c>
      <c r="AC49" s="237">
        <f t="shared" si="20"/>
        <v>1.723060775689724</v>
      </c>
      <c r="AD49" s="241">
        <f t="shared" si="18"/>
        <v>1.7222316720530702</v>
      </c>
      <c r="AE49" s="68"/>
    </row>
    <row r="50" spans="1:31" x14ac:dyDescent="0.3">
      <c r="A50" s="200" t="s">
        <v>25</v>
      </c>
      <c r="B50" s="239">
        <f t="shared" si="15"/>
        <v>9.7211872886408894</v>
      </c>
      <c r="C50" s="240">
        <f t="shared" si="15"/>
        <v>12.506624445120734</v>
      </c>
      <c r="E50" s="309">
        <f t="shared" ref="E50:AB50" si="32">E22/E$32*100</f>
        <v>11.221855568276203</v>
      </c>
      <c r="F50" s="294">
        <f t="shared" si="32"/>
        <v>13.264018793230955</v>
      </c>
      <c r="G50" s="294">
        <f t="shared" si="32"/>
        <v>11.503289225391775</v>
      </c>
      <c r="H50" s="294">
        <f t="shared" si="32"/>
        <v>11.482813174169424</v>
      </c>
      <c r="I50" s="294">
        <f t="shared" si="32"/>
        <v>12.286944045911047</v>
      </c>
      <c r="J50" s="294">
        <f t="shared" si="32"/>
        <v>13.366220697886998</v>
      </c>
      <c r="K50" s="294">
        <f t="shared" si="32"/>
        <v>13.103937087601464</v>
      </c>
      <c r="L50" s="294">
        <f t="shared" si="32"/>
        <v>12.868800071344699</v>
      </c>
      <c r="M50" s="294">
        <f t="shared" si="32"/>
        <v>12.83987438652969</v>
      </c>
      <c r="N50" s="294">
        <f t="shared" si="32"/>
        <v>13.060433513565242</v>
      </c>
      <c r="O50" s="294">
        <f t="shared" si="32"/>
        <v>13.279738098309895</v>
      </c>
      <c r="P50" s="294">
        <f t="shared" si="32"/>
        <v>12.474558709247678</v>
      </c>
      <c r="Q50" s="294">
        <f t="shared" si="32"/>
        <v>12.056967374767567</v>
      </c>
      <c r="R50" s="294">
        <f t="shared" si="32"/>
        <v>10.775645629802895</v>
      </c>
      <c r="S50" s="294">
        <f t="shared" si="32"/>
        <v>12.719210598802071</v>
      </c>
      <c r="T50" s="294">
        <f t="shared" si="32"/>
        <v>12.485661627292528</v>
      </c>
      <c r="U50" s="294">
        <f t="shared" si="32"/>
        <v>13.078799349558819</v>
      </c>
      <c r="V50" s="298">
        <f t="shared" si="32"/>
        <v>13.082147366984062</v>
      </c>
      <c r="W50" s="298">
        <f t="shared" si="32"/>
        <v>14.267154932322157</v>
      </c>
      <c r="X50" s="298">
        <f t="shared" si="32"/>
        <v>14.521751656583119</v>
      </c>
      <c r="Y50" s="294" t="e">
        <f t="shared" si="32"/>
        <v>#DIV/0!</v>
      </c>
      <c r="Z50" s="294" t="e">
        <f t="shared" si="32"/>
        <v>#DIV/0!</v>
      </c>
      <c r="AA50" s="294" t="e">
        <f t="shared" si="32"/>
        <v>#DIV/0!</v>
      </c>
      <c r="AB50" s="294" t="e">
        <f t="shared" si="32"/>
        <v>#DIV/0!</v>
      </c>
      <c r="AC50" s="237">
        <f t="shared" si="20"/>
        <v>12.31046043121213</v>
      </c>
      <c r="AD50" s="241">
        <f t="shared" si="18"/>
        <v>12.70757144072121</v>
      </c>
      <c r="AE50" s="68"/>
    </row>
    <row r="51" spans="1:31" x14ac:dyDescent="0.3">
      <c r="A51" s="80" t="s">
        <v>34</v>
      </c>
      <c r="B51" s="105">
        <f t="shared" si="15"/>
        <v>15.785545074646789</v>
      </c>
      <c r="C51" s="106">
        <f t="shared" si="15"/>
        <v>14.683771290048378</v>
      </c>
      <c r="E51" s="307">
        <f t="shared" ref="E51:AB51" si="33">E23/E$32*100</f>
        <v>16.581737640394788</v>
      </c>
      <c r="F51" s="292">
        <f t="shared" si="33"/>
        <v>14.359565551543627</v>
      </c>
      <c r="G51" s="292">
        <f t="shared" si="33"/>
        <v>12.087395270250655</v>
      </c>
      <c r="H51" s="292">
        <f t="shared" si="33"/>
        <v>12.476628793326622</v>
      </c>
      <c r="I51" s="292">
        <f t="shared" si="33"/>
        <v>13.113342898134864</v>
      </c>
      <c r="J51" s="292">
        <f t="shared" si="33"/>
        <v>14.62480452667125</v>
      </c>
      <c r="K51" s="292">
        <f t="shared" si="33"/>
        <v>16.141552896704187</v>
      </c>
      <c r="L51" s="292">
        <f t="shared" si="33"/>
        <v>15.737451507899939</v>
      </c>
      <c r="M51" s="292">
        <f t="shared" si="33"/>
        <v>14.98524515141473</v>
      </c>
      <c r="N51" s="292">
        <f t="shared" si="33"/>
        <v>15.527058710943106</v>
      </c>
      <c r="O51" s="292">
        <f t="shared" si="33"/>
        <v>16.322087472584183</v>
      </c>
      <c r="P51" s="292">
        <f t="shared" si="33"/>
        <v>16.359212522665878</v>
      </c>
      <c r="Q51" s="292">
        <f t="shared" si="33"/>
        <v>15.111709021243028</v>
      </c>
      <c r="R51" s="292">
        <f t="shared" si="33"/>
        <v>15.437273958061869</v>
      </c>
      <c r="S51" s="292">
        <f t="shared" si="33"/>
        <v>14.836378562594179</v>
      </c>
      <c r="T51" s="292">
        <f t="shared" si="33"/>
        <v>15.119411256750311</v>
      </c>
      <c r="U51" s="292">
        <f t="shared" si="33"/>
        <v>16.764188414682909</v>
      </c>
      <c r="V51" s="296">
        <f t="shared" si="33"/>
        <v>17.002150097266306</v>
      </c>
      <c r="W51" s="296">
        <f t="shared" si="33"/>
        <v>17.625469928627687</v>
      </c>
      <c r="X51" s="296">
        <f t="shared" si="33"/>
        <v>16.796312301930278</v>
      </c>
      <c r="Y51" s="292" t="e">
        <f t="shared" si="33"/>
        <v>#DIV/0!</v>
      </c>
      <c r="Z51" s="292" t="e">
        <f t="shared" si="33"/>
        <v>#DIV/0!</v>
      </c>
      <c r="AA51" s="292" t="e">
        <f t="shared" si="33"/>
        <v>#DIV/0!</v>
      </c>
      <c r="AB51" s="292" t="e">
        <f t="shared" si="33"/>
        <v>#DIV/0!</v>
      </c>
      <c r="AC51" s="237">
        <f t="shared" si="20"/>
        <v>14.176060345092731</v>
      </c>
      <c r="AD51" s="241">
        <f t="shared" si="18"/>
        <v>15.955891733287974</v>
      </c>
      <c r="AE51" s="68"/>
    </row>
    <row r="52" spans="1:31" x14ac:dyDescent="0.3">
      <c r="A52" s="200" t="s">
        <v>75</v>
      </c>
      <c r="B52" s="239">
        <f t="shared" si="15"/>
        <v>1.5529459183824101</v>
      </c>
      <c r="C52" s="240">
        <f t="shared" si="15"/>
        <v>1.3950687892875508</v>
      </c>
      <c r="E52" s="309">
        <f t="shared" ref="E52:AB52" si="34">E24/E$32*100</f>
        <v>1.5429396667190458</v>
      </c>
      <c r="F52" s="294">
        <f t="shared" si="34"/>
        <v>1.3797653746320384</v>
      </c>
      <c r="G52" s="294">
        <f t="shared" si="34"/>
        <v>1.2860784188493226</v>
      </c>
      <c r="H52" s="294">
        <f t="shared" si="34"/>
        <v>1.2411908528692652</v>
      </c>
      <c r="I52" s="294">
        <f t="shared" si="34"/>
        <v>1.2474892395982782</v>
      </c>
      <c r="J52" s="294">
        <f t="shared" si="34"/>
        <v>1.2971119051756048</v>
      </c>
      <c r="K52" s="294">
        <f t="shared" si="34"/>
        <v>1.4867441821219436</v>
      </c>
      <c r="L52" s="294">
        <f t="shared" si="34"/>
        <v>1.5012113735340895</v>
      </c>
      <c r="M52" s="294">
        <f t="shared" si="34"/>
        <v>1.4384004797298364</v>
      </c>
      <c r="N52" s="294">
        <f t="shared" si="34"/>
        <v>1.4681723208446975</v>
      </c>
      <c r="O52" s="294">
        <f t="shared" si="34"/>
        <v>1.4804541349503291</v>
      </c>
      <c r="P52" s="294">
        <f t="shared" si="34"/>
        <v>1.5135255153017799</v>
      </c>
      <c r="Q52" s="294">
        <f t="shared" si="34"/>
        <v>1.4460190454724742</v>
      </c>
      <c r="R52" s="294">
        <f t="shared" si="34"/>
        <v>1.2896705587724928</v>
      </c>
      <c r="S52" s="294">
        <f t="shared" si="34"/>
        <v>1.2270932688101193</v>
      </c>
      <c r="T52" s="294">
        <f t="shared" si="34"/>
        <v>1.2463106883707742</v>
      </c>
      <c r="U52" s="294">
        <f t="shared" si="34"/>
        <v>1.2815557273478528</v>
      </c>
      <c r="V52" s="298">
        <f t="shared" si="34"/>
        <v>1.3876659499675779</v>
      </c>
      <c r="W52" s="298">
        <f t="shared" si="34"/>
        <v>1.4063350032884856</v>
      </c>
      <c r="X52" s="298">
        <f t="shared" si="34"/>
        <v>1.6090463843272833</v>
      </c>
      <c r="Y52" s="294" t="e">
        <f t="shared" si="34"/>
        <v>#DIV/0!</v>
      </c>
      <c r="Z52" s="294" t="e">
        <f t="shared" si="34"/>
        <v>#DIV/0!</v>
      </c>
      <c r="AA52" s="294" t="e">
        <f t="shared" si="34"/>
        <v>#DIV/0!</v>
      </c>
      <c r="AB52" s="294" t="e">
        <f t="shared" si="34"/>
        <v>#DIV/0!</v>
      </c>
      <c r="AC52" s="237">
        <f t="shared" si="20"/>
        <v>1.3584950635130564</v>
      </c>
      <c r="AD52" s="241">
        <f t="shared" si="18"/>
        <v>1.3371215342745366</v>
      </c>
      <c r="AE52" s="68"/>
    </row>
    <row r="53" spans="1:31" x14ac:dyDescent="0.3">
      <c r="A53" s="200" t="s">
        <v>27</v>
      </c>
      <c r="B53" s="239">
        <f t="shared" si="15"/>
        <v>0.47821954198492878</v>
      </c>
      <c r="C53" s="240">
        <f t="shared" si="15"/>
        <v>0.4129456087143592</v>
      </c>
      <c r="E53" s="309">
        <f t="shared" ref="E53:AB53" si="35">E25/E$32*100</f>
        <v>0.45046056225260211</v>
      </c>
      <c r="F53" s="294">
        <f t="shared" si="35"/>
        <v>0.39080059743913226</v>
      </c>
      <c r="G53" s="294">
        <f t="shared" si="35"/>
        <v>0.32747098340000813</v>
      </c>
      <c r="H53" s="294">
        <f t="shared" si="35"/>
        <v>0.31641018265496912</v>
      </c>
      <c r="I53" s="294">
        <f t="shared" si="35"/>
        <v>0.35078909612625542</v>
      </c>
      <c r="J53" s="294">
        <f t="shared" si="35"/>
        <v>0.37394897673961819</v>
      </c>
      <c r="K53" s="294">
        <f t="shared" si="35"/>
        <v>0.48517474728724036</v>
      </c>
      <c r="L53" s="294">
        <f t="shared" si="35"/>
        <v>0.5142763715275197</v>
      </c>
      <c r="M53" s="294">
        <f t="shared" si="35"/>
        <v>0.45132478025532985</v>
      </c>
      <c r="N53" s="294">
        <f t="shared" si="35"/>
        <v>0.455364690495558</v>
      </c>
      <c r="O53" s="294">
        <f t="shared" si="35"/>
        <v>0.45316733324732295</v>
      </c>
      <c r="P53" s="294">
        <f t="shared" si="35"/>
        <v>0.5004995744365911</v>
      </c>
      <c r="Q53" s="294">
        <f t="shared" si="35"/>
        <v>0.43458049247760189</v>
      </c>
      <c r="R53" s="294">
        <f t="shared" si="35"/>
        <v>0.43603450138882704</v>
      </c>
      <c r="S53" s="294">
        <f t="shared" si="35"/>
        <v>0.36888411205867583</v>
      </c>
      <c r="T53" s="294">
        <f t="shared" si="35"/>
        <v>0.42789570686566392</v>
      </c>
      <c r="U53" s="294">
        <f t="shared" si="35"/>
        <v>0.43518247007703997</v>
      </c>
      <c r="V53" s="298">
        <f t="shared" si="35"/>
        <v>0.45936998737244467</v>
      </c>
      <c r="W53" s="298">
        <f t="shared" si="35"/>
        <v>0.49692668707422233</v>
      </c>
      <c r="X53" s="298">
        <f t="shared" si="35"/>
        <v>0.48112935753385194</v>
      </c>
      <c r="Y53" s="294" t="e">
        <f t="shared" si="35"/>
        <v>#DIV/0!</v>
      </c>
      <c r="Z53" s="294" t="e">
        <f t="shared" si="35"/>
        <v>#DIV/0!</v>
      </c>
      <c r="AA53" s="294" t="e">
        <f t="shared" si="35"/>
        <v>#DIV/0!</v>
      </c>
      <c r="AB53" s="294" t="e">
        <f t="shared" si="35"/>
        <v>#DIV/0!</v>
      </c>
      <c r="AC53" s="237">
        <f t="shared" si="20"/>
        <v>0.38926736997508687</v>
      </c>
      <c r="AD53" s="241">
        <f t="shared" si="18"/>
        <v>0.43605063219368373</v>
      </c>
      <c r="AE53" s="68"/>
    </row>
    <row r="54" spans="1:31" x14ac:dyDescent="0.3">
      <c r="A54" s="200" t="s">
        <v>28</v>
      </c>
      <c r="B54" s="239">
        <f t="shared" si="15"/>
        <v>3.9716418571425818</v>
      </c>
      <c r="C54" s="240">
        <f t="shared" si="15"/>
        <v>3.4459576455279093</v>
      </c>
      <c r="E54" s="309">
        <f t="shared" ref="E54:AB54" si="36">E26/E$32*100</f>
        <v>4.079586354487021</v>
      </c>
      <c r="F54" s="294">
        <f t="shared" si="36"/>
        <v>3.5846347935789793</v>
      </c>
      <c r="G54" s="294">
        <f t="shared" si="36"/>
        <v>2.7463435309965223</v>
      </c>
      <c r="H54" s="294">
        <f t="shared" si="36"/>
        <v>2.9282324176614414</v>
      </c>
      <c r="I54" s="294">
        <f t="shared" si="36"/>
        <v>3.0946915351506457</v>
      </c>
      <c r="J54" s="294">
        <f t="shared" si="36"/>
        <v>3.6435473026569265</v>
      </c>
      <c r="K54" s="294">
        <f t="shared" si="36"/>
        <v>3.7430177025499098</v>
      </c>
      <c r="L54" s="294">
        <f t="shared" si="36"/>
        <v>3.1688937112620579</v>
      </c>
      <c r="M54" s="294">
        <f t="shared" si="36"/>
        <v>3.3131341823288989</v>
      </c>
      <c r="N54" s="294">
        <f t="shared" si="36"/>
        <v>3.4905976362505386</v>
      </c>
      <c r="O54" s="294">
        <f t="shared" si="36"/>
        <v>3.8470842471939104</v>
      </c>
      <c r="P54" s="294">
        <f t="shared" si="36"/>
        <v>3.9679162195167081</v>
      </c>
      <c r="Q54" s="294">
        <f t="shared" si="36"/>
        <v>3.5822955992562124</v>
      </c>
      <c r="R54" s="294">
        <f t="shared" si="36"/>
        <v>4.0952919714988525</v>
      </c>
      <c r="S54" s="294">
        <f t="shared" si="36"/>
        <v>3.5241124907508929</v>
      </c>
      <c r="T54" s="294">
        <f t="shared" si="36"/>
        <v>3.7511760687726352</v>
      </c>
      <c r="U54" s="294">
        <f t="shared" si="36"/>
        <v>4.6477221229973606</v>
      </c>
      <c r="V54" s="298">
        <f t="shared" si="36"/>
        <v>4.2510494522371252</v>
      </c>
      <c r="W54" s="298">
        <f t="shared" si="36"/>
        <v>4.1394317821967084</v>
      </c>
      <c r="X54" s="298">
        <f t="shared" si="36"/>
        <v>3.362143474503025</v>
      </c>
      <c r="Y54" s="294" t="e">
        <f t="shared" si="36"/>
        <v>#DIV/0!</v>
      </c>
      <c r="Z54" s="294" t="e">
        <f t="shared" si="36"/>
        <v>#DIV/0!</v>
      </c>
      <c r="AA54" s="294" t="e">
        <f t="shared" si="36"/>
        <v>#DIV/0!</v>
      </c>
      <c r="AB54" s="294" t="e">
        <f t="shared" si="36"/>
        <v>#DIV/0!</v>
      </c>
      <c r="AC54" s="237">
        <f t="shared" si="20"/>
        <v>3.3547158059852986</v>
      </c>
      <c r="AD54" s="241">
        <f t="shared" si="18"/>
        <v>3.9431486363894082</v>
      </c>
      <c r="AE54" s="68"/>
    </row>
    <row r="55" spans="1:31" x14ac:dyDescent="0.3">
      <c r="A55" s="200" t="s">
        <v>29</v>
      </c>
      <c r="B55" s="239">
        <f t="shared" si="15"/>
        <v>0.26430117754582427</v>
      </c>
      <c r="C55" s="240">
        <f t="shared" si="15"/>
        <v>0.21604873492774762</v>
      </c>
      <c r="E55" s="309">
        <f t="shared" ref="E55:AB55" si="37">E27/E$32*100</f>
        <v>0.2027820803495933</v>
      </c>
      <c r="F55" s="294">
        <f t="shared" si="37"/>
        <v>0.21388900973013733</v>
      </c>
      <c r="G55" s="294">
        <f t="shared" si="37"/>
        <v>0.17708980485284129</v>
      </c>
      <c r="H55" s="294">
        <f t="shared" si="37"/>
        <v>0.17474471451172155</v>
      </c>
      <c r="I55" s="294">
        <f t="shared" si="37"/>
        <v>0.16427546628407461</v>
      </c>
      <c r="J55" s="294">
        <f t="shared" si="37"/>
        <v>0.31955639830476468</v>
      </c>
      <c r="K55" s="294">
        <f t="shared" si="37"/>
        <v>0.40164031253691546</v>
      </c>
      <c r="L55" s="294">
        <f t="shared" si="37"/>
        <v>0.20957505313693725</v>
      </c>
      <c r="M55" s="294">
        <f t="shared" si="37"/>
        <v>0.17516451261657909</v>
      </c>
      <c r="N55" s="294">
        <f t="shared" si="37"/>
        <v>0.19378917651562277</v>
      </c>
      <c r="O55" s="294">
        <f t="shared" si="37"/>
        <v>0.18949167849309767</v>
      </c>
      <c r="P55" s="294">
        <f t="shared" si="37"/>
        <v>0.19520408540872589</v>
      </c>
      <c r="Q55" s="294">
        <f t="shared" si="37"/>
        <v>0.19369470896489549</v>
      </c>
      <c r="R55" s="294">
        <f t="shared" si="37"/>
        <v>0.15381975121879907</v>
      </c>
      <c r="S55" s="294">
        <f t="shared" si="37"/>
        <v>0.15716731567946507</v>
      </c>
      <c r="T55" s="294">
        <f t="shared" si="37"/>
        <v>0.17786026369717359</v>
      </c>
      <c r="U55" s="294">
        <f t="shared" si="37"/>
        <v>0.23725108629008609</v>
      </c>
      <c r="V55" s="298">
        <f t="shared" si="37"/>
        <v>0.18429405139756322</v>
      </c>
      <c r="W55" s="298">
        <f t="shared" si="37"/>
        <v>0.74782594574405037</v>
      </c>
      <c r="X55" s="298">
        <f t="shared" si="37"/>
        <v>0.24488619994237973</v>
      </c>
      <c r="Y55" s="294" t="e">
        <f t="shared" si="37"/>
        <v>#DIV/0!</v>
      </c>
      <c r="Z55" s="294" t="e">
        <f t="shared" si="37"/>
        <v>#DIV/0!</v>
      </c>
      <c r="AA55" s="294" t="e">
        <f t="shared" si="37"/>
        <v>#DIV/0!</v>
      </c>
      <c r="AB55" s="294" t="e">
        <f t="shared" si="37"/>
        <v>#DIV/0!</v>
      </c>
      <c r="AC55" s="237">
        <f t="shared" si="20"/>
        <v>0.22904299818534124</v>
      </c>
      <c r="AD55" s="241">
        <f t="shared" si="18"/>
        <v>0.24814665192493054</v>
      </c>
      <c r="AE55" s="68"/>
    </row>
    <row r="56" spans="1:31" x14ac:dyDescent="0.3">
      <c r="A56" s="200" t="s">
        <v>30</v>
      </c>
      <c r="B56" s="239">
        <f t="shared" si="15"/>
        <v>2.7210569993280154</v>
      </c>
      <c r="C56" s="240">
        <f t="shared" si="15"/>
        <v>2.5780897461460159</v>
      </c>
      <c r="E56" s="309">
        <f t="shared" ref="E56:AB56" si="38">E28/E$32*100</f>
        <v>2.8337112113797414</v>
      </c>
      <c r="F56" s="294">
        <f t="shared" si="38"/>
        <v>2.4948884151911948</v>
      </c>
      <c r="G56" s="294">
        <f t="shared" si="38"/>
        <v>2.1128845897032438</v>
      </c>
      <c r="H56" s="294">
        <f t="shared" si="38"/>
        <v>2.0890263195742844</v>
      </c>
      <c r="I56" s="294">
        <f t="shared" si="38"/>
        <v>2.2919655667144907</v>
      </c>
      <c r="J56" s="294">
        <f t="shared" si="38"/>
        <v>2.5405866843946181</v>
      </c>
      <c r="K56" s="294">
        <f t="shared" si="38"/>
        <v>2.7330104460232549</v>
      </c>
      <c r="L56" s="294">
        <f t="shared" si="38"/>
        <v>2.7200166470964193</v>
      </c>
      <c r="M56" s="294">
        <f t="shared" si="38"/>
        <v>2.8049992898735976</v>
      </c>
      <c r="N56" s="294">
        <f t="shared" si="38"/>
        <v>2.8669633315788636</v>
      </c>
      <c r="O56" s="294">
        <f t="shared" si="38"/>
        <v>2.9754225261256613</v>
      </c>
      <c r="P56" s="294">
        <f t="shared" si="38"/>
        <v>2.8383229101136069</v>
      </c>
      <c r="Q56" s="294">
        <f t="shared" si="38"/>
        <v>2.6990477263762891</v>
      </c>
      <c r="R56" s="294">
        <f t="shared" si="38"/>
        <v>2.6899387899089158</v>
      </c>
      <c r="S56" s="294">
        <f t="shared" si="38"/>
        <v>2.3629106738751195</v>
      </c>
      <c r="T56" s="294">
        <f t="shared" si="38"/>
        <v>2.6408382631558598</v>
      </c>
      <c r="U56" s="294">
        <f t="shared" si="38"/>
        <v>2.9243195692160051</v>
      </c>
      <c r="V56" s="298">
        <f t="shared" si="38"/>
        <v>2.8278898331114979</v>
      </c>
      <c r="W56" s="298">
        <f t="shared" si="38"/>
        <v>2.9393375934782431</v>
      </c>
      <c r="X56" s="298">
        <f t="shared" si="38"/>
        <v>3.0308268510515703</v>
      </c>
      <c r="Y56" s="294" t="e">
        <f t="shared" si="38"/>
        <v>#DIV/0!</v>
      </c>
      <c r="Z56" s="294" t="e">
        <f t="shared" si="38"/>
        <v>#DIV/0!</v>
      </c>
      <c r="AA56" s="294" t="e">
        <f t="shared" si="38"/>
        <v>#DIV/0!</v>
      </c>
      <c r="AB56" s="294" t="e">
        <f t="shared" si="38"/>
        <v>#DIV/0!</v>
      </c>
      <c r="AC56" s="237">
        <f t="shared" si="20"/>
        <v>2.4412350444437609</v>
      </c>
      <c r="AD56" s="241">
        <f t="shared" si="18"/>
        <v>2.7279299200544309</v>
      </c>
      <c r="AE56" s="68"/>
    </row>
    <row r="57" spans="1:31" x14ac:dyDescent="0.3">
      <c r="A57" s="200" t="s">
        <v>31</v>
      </c>
      <c r="B57" s="239">
        <f t="shared" si="15"/>
        <v>1.5930596230852123</v>
      </c>
      <c r="C57" s="240">
        <f t="shared" si="15"/>
        <v>1.5187688239183132</v>
      </c>
      <c r="E57" s="309">
        <f t="shared" ref="E57:AB57" si="39">E29/E$32*100</f>
        <v>1.7846319617482658</v>
      </c>
      <c r="F57" s="294">
        <f t="shared" si="39"/>
        <v>1.4616957410710401</v>
      </c>
      <c r="G57" s="294">
        <f t="shared" si="39"/>
        <v>1.2611116594766272</v>
      </c>
      <c r="H57" s="294">
        <f t="shared" si="39"/>
        <v>1.2814612397526248</v>
      </c>
      <c r="I57" s="294">
        <f t="shared" si="39"/>
        <v>1.4002869440459111</v>
      </c>
      <c r="J57" s="294">
        <f t="shared" si="39"/>
        <v>1.4731323326106172</v>
      </c>
      <c r="K57" s="294">
        <f t="shared" si="39"/>
        <v>1.6327184973927131</v>
      </c>
      <c r="L57" s="294">
        <f t="shared" si="39"/>
        <v>1.7494314719303201</v>
      </c>
      <c r="M57" s="294">
        <f t="shared" si="39"/>
        <v>1.5922612002714263</v>
      </c>
      <c r="N57" s="294">
        <f t="shared" si="39"/>
        <v>1.6404293666363621</v>
      </c>
      <c r="O57" s="294">
        <f t="shared" si="39"/>
        <v>1.5909237517739645</v>
      </c>
      <c r="P57" s="294">
        <f t="shared" si="39"/>
        <v>1.6088147133922952</v>
      </c>
      <c r="Q57" s="294">
        <f t="shared" si="39"/>
        <v>1.6002704682481546</v>
      </c>
      <c r="R57" s="294">
        <f t="shared" si="39"/>
        <v>1.475906869132444</v>
      </c>
      <c r="S57" s="294">
        <f t="shared" si="39"/>
        <v>1.3529351401273542</v>
      </c>
      <c r="T57" s="294">
        <f t="shared" si="39"/>
        <v>1.3088195491628969</v>
      </c>
      <c r="U57" s="294">
        <f t="shared" si="39"/>
        <v>1.5248047343587556</v>
      </c>
      <c r="V57" s="298">
        <f t="shared" si="39"/>
        <v>1.6163270878127027</v>
      </c>
      <c r="W57" s="298">
        <f t="shared" si="39"/>
        <v>1.7376194613379672</v>
      </c>
      <c r="X57" s="298">
        <f t="shared" si="39"/>
        <v>1.9014693171996542</v>
      </c>
      <c r="Y57" s="294" t="e">
        <f t="shared" si="39"/>
        <v>#DIV/0!</v>
      </c>
      <c r="Z57" s="294" t="e">
        <f t="shared" si="39"/>
        <v>#DIV/0!</v>
      </c>
      <c r="AA57" s="294" t="e">
        <f t="shared" si="39"/>
        <v>#DIV/0!</v>
      </c>
      <c r="AB57" s="294" t="e">
        <f t="shared" si="39"/>
        <v>#DIV/0!</v>
      </c>
      <c r="AC57" s="237">
        <f t="shared" si="20"/>
        <v>1.4771975825054593</v>
      </c>
      <c r="AD57" s="241">
        <f t="shared" si="18"/>
        <v>1.527860463797698</v>
      </c>
      <c r="AE57" s="68"/>
    </row>
    <row r="58" spans="1:31" x14ac:dyDescent="0.3">
      <c r="A58" s="200" t="s">
        <v>32</v>
      </c>
      <c r="B58" s="239">
        <f t="shared" si="15"/>
        <v>3.8112512202588968</v>
      </c>
      <c r="C58" s="240">
        <f t="shared" si="15"/>
        <v>3.7881331920118373</v>
      </c>
      <c r="E58" s="309">
        <f t="shared" ref="E58:AB58" si="40">E30/E$32*100</f>
        <v>4.2711443344482607</v>
      </c>
      <c r="F58" s="294">
        <f t="shared" si="40"/>
        <v>3.6397384028653876</v>
      </c>
      <c r="G58" s="294">
        <f t="shared" si="40"/>
        <v>3.0337515749380186</v>
      </c>
      <c r="H58" s="294">
        <f t="shared" si="40"/>
        <v>3.2029339853300733</v>
      </c>
      <c r="I58" s="294">
        <f t="shared" si="40"/>
        <v>3.22883787661406</v>
      </c>
      <c r="J58" s="294">
        <f t="shared" si="40"/>
        <v>3.7198480029613732</v>
      </c>
      <c r="K58" s="294">
        <f t="shared" si="40"/>
        <v>4.2130043707916363</v>
      </c>
      <c r="L58" s="294">
        <f t="shared" si="40"/>
        <v>4.3029771548328597</v>
      </c>
      <c r="M58" s="294">
        <f t="shared" si="40"/>
        <v>3.8741340403036189</v>
      </c>
      <c r="N58" s="294">
        <f t="shared" si="40"/>
        <v>4.033685822288148</v>
      </c>
      <c r="O58" s="294">
        <f t="shared" si="40"/>
        <v>4.3583086053412465</v>
      </c>
      <c r="P58" s="294">
        <f t="shared" si="40"/>
        <v>4.3139177737482886</v>
      </c>
      <c r="Q58" s="294">
        <f t="shared" si="40"/>
        <v>3.8915027892038094</v>
      </c>
      <c r="R58" s="294">
        <f t="shared" si="40"/>
        <v>3.8791815772245068</v>
      </c>
      <c r="S58" s="294">
        <f t="shared" si="40"/>
        <v>4.1592628798885247</v>
      </c>
      <c r="T58" s="294">
        <f t="shared" si="40"/>
        <v>4.1629612445063087</v>
      </c>
      <c r="U58" s="294">
        <f t="shared" si="40"/>
        <v>4.3238344040732546</v>
      </c>
      <c r="V58" s="298">
        <f t="shared" si="40"/>
        <v>4.858537251288352</v>
      </c>
      <c r="W58" s="298">
        <f t="shared" si="40"/>
        <v>4.659093677176287</v>
      </c>
      <c r="X58" s="298">
        <f t="shared" si="40"/>
        <v>4.5174301354076638</v>
      </c>
      <c r="Y58" s="294" t="e">
        <f t="shared" si="40"/>
        <v>#DIV/0!</v>
      </c>
      <c r="Z58" s="294" t="e">
        <f t="shared" si="40"/>
        <v>#DIV/0!</v>
      </c>
      <c r="AA58" s="294" t="e">
        <f t="shared" si="40"/>
        <v>#DIV/0!</v>
      </c>
      <c r="AB58" s="294" t="e">
        <f t="shared" si="40"/>
        <v>#DIV/0!</v>
      </c>
      <c r="AC58" s="237">
        <f t="shared" si="20"/>
        <v>3.6254728877679701</v>
      </c>
      <c r="AD58" s="241">
        <f t="shared" si="18"/>
        <v>4.2762551737823893</v>
      </c>
      <c r="AE58" s="68"/>
    </row>
    <row r="59" spans="1:31" x14ac:dyDescent="0.3">
      <c r="A59" s="200" t="s">
        <v>33</v>
      </c>
      <c r="B59" s="239">
        <f t="shared" si="15"/>
        <v>1.393068736918921</v>
      </c>
      <c r="C59" s="240">
        <f t="shared" si="15"/>
        <v>1.3287587495146447</v>
      </c>
      <c r="E59" s="309">
        <f t="shared" ref="E59:AB59" si="41">E31/E$32*100</f>
        <v>1.4164814690102587</v>
      </c>
      <c r="F59" s="294">
        <f t="shared" si="41"/>
        <v>1.1941532170357159</v>
      </c>
      <c r="G59" s="294">
        <f t="shared" si="41"/>
        <v>1.1426647080340711</v>
      </c>
      <c r="H59" s="294">
        <f t="shared" si="41"/>
        <v>1.2426290809722422</v>
      </c>
      <c r="I59" s="294">
        <f t="shared" si="41"/>
        <v>1.3350071736011477</v>
      </c>
      <c r="J59" s="294">
        <f t="shared" si="41"/>
        <v>1.2570729238277267</v>
      </c>
      <c r="K59" s="294">
        <f t="shared" si="41"/>
        <v>1.4462426380005737</v>
      </c>
      <c r="L59" s="294">
        <f t="shared" si="41"/>
        <v>1.5710697245797349</v>
      </c>
      <c r="M59" s="294">
        <f t="shared" si="41"/>
        <v>1.3358266660354432</v>
      </c>
      <c r="N59" s="294">
        <f t="shared" si="41"/>
        <v>1.3780563663333174</v>
      </c>
      <c r="O59" s="294">
        <f t="shared" si="41"/>
        <v>1.4272351954586504</v>
      </c>
      <c r="P59" s="294">
        <f t="shared" si="41"/>
        <v>1.4210117307478813</v>
      </c>
      <c r="Q59" s="294">
        <f t="shared" si="41"/>
        <v>1.2642981912435904</v>
      </c>
      <c r="R59" s="294">
        <f t="shared" si="41"/>
        <v>1.4174299389170328</v>
      </c>
      <c r="S59" s="294">
        <f t="shared" si="41"/>
        <v>1.6840126814040279</v>
      </c>
      <c r="T59" s="294">
        <f t="shared" si="41"/>
        <v>1.4035494722190001</v>
      </c>
      <c r="U59" s="294">
        <f t="shared" si="41"/>
        <v>1.3895183003225549</v>
      </c>
      <c r="V59" s="298">
        <f t="shared" si="41"/>
        <v>1.4170164840790418</v>
      </c>
      <c r="W59" s="298">
        <f t="shared" si="41"/>
        <v>1.4988997783317228</v>
      </c>
      <c r="X59" s="298">
        <f t="shared" si="41"/>
        <v>1.6493805819648517</v>
      </c>
      <c r="Y59" s="294" t="e">
        <f t="shared" si="41"/>
        <v>#DIV/0!</v>
      </c>
      <c r="Z59" s="294" t="e">
        <f t="shared" si="41"/>
        <v>#DIV/0!</v>
      </c>
      <c r="AA59" s="294" t="e">
        <f t="shared" si="41"/>
        <v>#DIV/0!</v>
      </c>
      <c r="AB59" s="294" t="e">
        <f t="shared" si="41"/>
        <v>#DIV/0!</v>
      </c>
      <c r="AC59" s="237">
        <f t="shared" si="20"/>
        <v>1.3006335927167596</v>
      </c>
      <c r="AD59" s="241">
        <f t="shared" si="18"/>
        <v>1.4593787208708964</v>
      </c>
      <c r="AE59" s="68"/>
    </row>
    <row r="60" spans="1:31" ht="15" thickBot="1" x14ac:dyDescent="0.35">
      <c r="A60" s="84" t="s">
        <v>4</v>
      </c>
      <c r="B60" s="107">
        <f t="shared" ref="B60" si="42">B32/B$32*100</f>
        <v>100</v>
      </c>
      <c r="C60" s="108">
        <f>C32/C$32*100</f>
        <v>100</v>
      </c>
      <c r="E60" s="310">
        <f t="shared" ref="E60:AD60" si="43">E32/E$32*100</f>
        <v>100</v>
      </c>
      <c r="F60" s="295">
        <f t="shared" si="43"/>
        <v>100</v>
      </c>
      <c r="G60" s="295">
        <f t="shared" si="43"/>
        <v>100</v>
      </c>
      <c r="H60" s="295">
        <f t="shared" si="43"/>
        <v>100</v>
      </c>
      <c r="I60" s="295">
        <f t="shared" si="43"/>
        <v>100</v>
      </c>
      <c r="J60" s="295">
        <f t="shared" si="43"/>
        <v>100</v>
      </c>
      <c r="K60" s="295">
        <f t="shared" si="43"/>
        <v>100</v>
      </c>
      <c r="L60" s="295">
        <f t="shared" si="43"/>
        <v>100</v>
      </c>
      <c r="M60" s="295">
        <f t="shared" si="43"/>
        <v>100</v>
      </c>
      <c r="N60" s="295">
        <f t="shared" si="43"/>
        <v>100</v>
      </c>
      <c r="O60" s="295">
        <f t="shared" si="43"/>
        <v>100</v>
      </c>
      <c r="P60" s="295">
        <f t="shared" si="43"/>
        <v>100</v>
      </c>
      <c r="Q60" s="295">
        <f t="shared" si="43"/>
        <v>100</v>
      </c>
      <c r="R60" s="295">
        <f t="shared" si="43"/>
        <v>100</v>
      </c>
      <c r="S60" s="295">
        <f t="shared" si="43"/>
        <v>100</v>
      </c>
      <c r="T60" s="295">
        <f t="shared" si="43"/>
        <v>100</v>
      </c>
      <c r="U60" s="295">
        <f t="shared" si="43"/>
        <v>100</v>
      </c>
      <c r="V60" s="299">
        <f t="shared" si="43"/>
        <v>100</v>
      </c>
      <c r="W60" s="299">
        <f t="shared" si="43"/>
        <v>100</v>
      </c>
      <c r="X60" s="299">
        <f t="shared" si="43"/>
        <v>100</v>
      </c>
      <c r="Y60" s="295" t="e">
        <f t="shared" si="43"/>
        <v>#DIV/0!</v>
      </c>
      <c r="Z60" s="295" t="e">
        <f t="shared" si="43"/>
        <v>#DIV/0!</v>
      </c>
      <c r="AA60" s="295" t="e">
        <f t="shared" si="43"/>
        <v>#DIV/0!</v>
      </c>
      <c r="AB60" s="295" t="e">
        <f t="shared" si="43"/>
        <v>#DIV/0!</v>
      </c>
      <c r="AC60" s="159">
        <f t="shared" si="43"/>
        <v>100</v>
      </c>
      <c r="AD60" s="109">
        <f t="shared" si="43"/>
        <v>100</v>
      </c>
      <c r="AE60" s="68"/>
    </row>
  </sheetData>
  <sortState xmlns:xlrd2="http://schemas.microsoft.com/office/spreadsheetml/2017/richdata2" ref="AH10:AK29">
    <sortCondition ref="AK10:AK29"/>
  </sortState>
  <phoneticPr fontId="3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5" fitToWidth="2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rowBreaks count="1" manualBreakCount="1">
    <brk id="33" max="16383" man="1"/>
  </rowBreaks>
  <colBreaks count="1" manualBreakCount="1">
    <brk id="16" max="32" man="1"/>
  </colBreaks>
  <ignoredErrors>
    <ignoredError sqref="AC33:AD36 AC38:AD39 AD37 AC41:AD61 AD40 C9:C31 AC9:AF3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90"/>
  <sheetViews>
    <sheetView showGridLines="0" zoomScaleNormal="100" workbookViewId="0">
      <selection activeCell="AC8" sqref="AC8:AC19"/>
    </sheetView>
  </sheetViews>
  <sheetFormatPr defaultColWidth="8.88671875" defaultRowHeight="14.4" x14ac:dyDescent="0.3"/>
  <cols>
    <col min="1" max="1" width="30.6640625" style="7" bestFit="1" customWidth="1"/>
    <col min="2" max="3" width="11.109375" style="7" customWidth="1"/>
    <col min="4" max="4" width="8.109375" style="7" customWidth="1"/>
    <col min="5" max="17" width="8.33203125" style="7" customWidth="1"/>
    <col min="18" max="18" width="9.33203125" style="7" customWidth="1"/>
    <col min="19" max="19" width="8.109375" style="7" customWidth="1"/>
    <col min="20" max="20" width="9.44140625" style="7" customWidth="1"/>
    <col min="21" max="21" width="9.33203125" style="7" customWidth="1"/>
    <col min="22" max="24" width="9.33203125" style="300" customWidth="1"/>
    <col min="25" max="26" width="9.33203125" style="7" hidden="1" customWidth="1"/>
    <col min="27" max="28" width="8.5546875" style="7" hidden="1" customWidth="1"/>
    <col min="29" max="29" width="10.109375" style="7" customWidth="1"/>
    <col min="30" max="30" width="10.33203125" style="7" customWidth="1"/>
    <col min="31" max="31" width="10.6640625" style="110" customWidth="1"/>
    <col min="32" max="32" width="10.6640625" style="7" customWidth="1"/>
    <col min="33" max="16384" width="8.88671875" style="7"/>
  </cols>
  <sheetData>
    <row r="1" spans="1:32" x14ac:dyDescent="0.3">
      <c r="A1" s="7" t="s">
        <v>76</v>
      </c>
    </row>
    <row r="3" spans="1:32" ht="16.2" x14ac:dyDescent="0.35">
      <c r="B3" s="22" t="s">
        <v>0</v>
      </c>
      <c r="C3" s="18" t="s">
        <v>41</v>
      </c>
      <c r="D3" s="2"/>
      <c r="E3" s="2"/>
      <c r="F3" s="2"/>
      <c r="G3" s="2"/>
      <c r="H3" s="2"/>
      <c r="I3" s="2"/>
    </row>
    <row r="4" spans="1:32" ht="16.2" x14ac:dyDescent="0.35">
      <c r="B4" s="21" t="s">
        <v>73</v>
      </c>
      <c r="C4" s="4"/>
      <c r="D4" s="4"/>
      <c r="E4" s="4"/>
      <c r="F4" s="4"/>
      <c r="G4" s="4"/>
      <c r="H4" s="2"/>
      <c r="I4" s="2"/>
    </row>
    <row r="5" spans="1:32" ht="16.2" x14ac:dyDescent="0.35">
      <c r="B5" s="21" t="str">
        <f>'PC FUEL'!B5</f>
        <v>successive alla pubblicazione del comunicato stampa (Aggiornamento 30.08.2025)</v>
      </c>
      <c r="C5" s="4"/>
      <c r="D5" s="4"/>
      <c r="E5" s="4"/>
      <c r="F5" s="4"/>
      <c r="G5" s="4"/>
      <c r="H5" s="2"/>
      <c r="I5" s="2"/>
    </row>
    <row r="6" spans="1:32" ht="15" thickBot="1" x14ac:dyDescent="0.35"/>
    <row r="7" spans="1:32" s="39" customFormat="1" ht="29.4" thickBot="1" x14ac:dyDescent="0.4">
      <c r="A7" s="89" t="s">
        <v>44</v>
      </c>
      <c r="B7" s="56" t="s">
        <v>78</v>
      </c>
      <c r="C7" s="180" t="s">
        <v>92</v>
      </c>
      <c r="D7" s="10" t="s">
        <v>91</v>
      </c>
      <c r="E7" s="27" t="s">
        <v>79</v>
      </c>
      <c r="F7" s="27" t="s">
        <v>80</v>
      </c>
      <c r="G7" s="27" t="s">
        <v>81</v>
      </c>
      <c r="H7" s="27" t="s">
        <v>82</v>
      </c>
      <c r="I7" s="27" t="s">
        <v>83</v>
      </c>
      <c r="J7" s="27" t="s">
        <v>84</v>
      </c>
      <c r="K7" s="27" t="s">
        <v>85</v>
      </c>
      <c r="L7" s="27" t="s">
        <v>86</v>
      </c>
      <c r="M7" s="27" t="s">
        <v>87</v>
      </c>
      <c r="N7" s="27" t="s">
        <v>88</v>
      </c>
      <c r="O7" s="27" t="s">
        <v>89</v>
      </c>
      <c r="P7" s="27" t="s">
        <v>90</v>
      </c>
      <c r="Q7" s="27" t="s">
        <v>93</v>
      </c>
      <c r="R7" s="27" t="s">
        <v>94</v>
      </c>
      <c r="S7" s="27" t="s">
        <v>95</v>
      </c>
      <c r="T7" s="27" t="s">
        <v>96</v>
      </c>
      <c r="U7" s="27" t="s">
        <v>97</v>
      </c>
      <c r="V7" s="280" t="s">
        <v>98</v>
      </c>
      <c r="W7" s="280" t="s">
        <v>99</v>
      </c>
      <c r="X7" s="280" t="s">
        <v>100</v>
      </c>
      <c r="Y7" s="27" t="s">
        <v>101</v>
      </c>
      <c r="Z7" s="27" t="s">
        <v>102</v>
      </c>
      <c r="AA7" s="27" t="s">
        <v>103</v>
      </c>
      <c r="AB7" s="27" t="s">
        <v>104</v>
      </c>
      <c r="AC7" s="99" t="s">
        <v>106</v>
      </c>
      <c r="AD7" s="151" t="s">
        <v>107</v>
      </c>
      <c r="AE7" s="178" t="s">
        <v>108</v>
      </c>
      <c r="AF7" s="85" t="s">
        <v>105</v>
      </c>
    </row>
    <row r="8" spans="1:32" s="42" customFormat="1" x14ac:dyDescent="0.35">
      <c r="A8" s="55" t="s">
        <v>3</v>
      </c>
      <c r="B8" s="44">
        <v>295039</v>
      </c>
      <c r="C8" s="182">
        <f>SUM(E8:P8)</f>
        <v>208235</v>
      </c>
      <c r="D8" s="13">
        <f>(C8-B8)/B8*100</f>
        <v>-29.421195164029161</v>
      </c>
      <c r="E8" s="43">
        <v>24318</v>
      </c>
      <c r="F8" s="43">
        <v>20440</v>
      </c>
      <c r="G8" s="43">
        <v>20157</v>
      </c>
      <c r="H8" s="43">
        <v>18100</v>
      </c>
      <c r="I8" s="43">
        <v>18768</v>
      </c>
      <c r="J8" s="43">
        <v>16832</v>
      </c>
      <c r="K8" s="43">
        <v>17222</v>
      </c>
      <c r="L8" s="43">
        <v>10296</v>
      </c>
      <c r="M8" s="43">
        <v>17908</v>
      </c>
      <c r="N8" s="43">
        <v>17879</v>
      </c>
      <c r="O8" s="43">
        <v>14618</v>
      </c>
      <c r="P8" s="43">
        <v>11697</v>
      </c>
      <c r="Q8" s="43">
        <v>16603</v>
      </c>
      <c r="R8" s="43">
        <v>17117</v>
      </c>
      <c r="S8" s="43">
        <v>18965</v>
      </c>
      <c r="T8" s="43">
        <v>15632</v>
      </c>
      <c r="U8" s="43">
        <v>15996</v>
      </c>
      <c r="V8" s="263">
        <v>15225</v>
      </c>
      <c r="W8" s="263">
        <v>14336</v>
      </c>
      <c r="X8" s="263">
        <v>8652</v>
      </c>
      <c r="Y8" s="43"/>
      <c r="Z8" s="43"/>
      <c r="AA8" s="43"/>
      <c r="AB8" s="43"/>
      <c r="AC8" s="167">
        <f>SUM(E8:L8)</f>
        <v>146133</v>
      </c>
      <c r="AD8" s="177">
        <f>SUM(Q8:AB8)</f>
        <v>122526</v>
      </c>
      <c r="AE8" s="179">
        <f>X8/L8-1</f>
        <v>-0.15967365967365965</v>
      </c>
      <c r="AF8" s="142">
        <f>(AD8-AC8)/AC8</f>
        <v>-0.16154462031163391</v>
      </c>
    </row>
    <row r="9" spans="1:32" s="42" customFormat="1" x14ac:dyDescent="0.35">
      <c r="A9" s="54" t="s">
        <v>2</v>
      </c>
      <c r="B9" s="41">
        <v>64725</v>
      </c>
      <c r="C9" s="181">
        <f t="shared" ref="C9:C21" si="0">SUM(E9:P9)</f>
        <v>42180</v>
      </c>
      <c r="D9" s="12">
        <f t="shared" ref="D9:D22" si="1">(C9-B9)/B9*100</f>
        <v>-34.831981460023172</v>
      </c>
      <c r="E9" s="40">
        <v>4172</v>
      </c>
      <c r="F9" s="40">
        <v>4265</v>
      </c>
      <c r="G9" s="40">
        <v>4660</v>
      </c>
      <c r="H9" s="40">
        <v>3446</v>
      </c>
      <c r="I9" s="40">
        <v>3872</v>
      </c>
      <c r="J9" s="40">
        <v>3677</v>
      </c>
      <c r="K9" s="40">
        <v>3447</v>
      </c>
      <c r="L9" s="40">
        <v>1719</v>
      </c>
      <c r="M9" s="40">
        <v>3158</v>
      </c>
      <c r="N9" s="40">
        <v>3555</v>
      </c>
      <c r="O9" s="40">
        <v>3177</v>
      </c>
      <c r="P9" s="40">
        <v>3032</v>
      </c>
      <c r="Q9" s="40">
        <v>3076</v>
      </c>
      <c r="R9" s="40">
        <v>2954</v>
      </c>
      <c r="S9" s="40">
        <v>2909</v>
      </c>
      <c r="T9" s="40">
        <v>2325</v>
      </c>
      <c r="U9" s="40">
        <v>2232</v>
      </c>
      <c r="V9" s="267">
        <v>2427</v>
      </c>
      <c r="W9" s="267">
        <v>2143</v>
      </c>
      <c r="X9" s="267">
        <v>1112</v>
      </c>
      <c r="Y9" s="40"/>
      <c r="Z9" s="40"/>
      <c r="AA9" s="40"/>
      <c r="AB9" s="40"/>
      <c r="AC9" s="167">
        <f t="shared" ref="AC9:AC12" si="2">SUM(E9:L9)</f>
        <v>29258</v>
      </c>
      <c r="AD9" s="177">
        <f t="shared" ref="AD9:AD12" si="3">SUM(Q9:AB9)</f>
        <v>19178</v>
      </c>
      <c r="AE9" s="179">
        <f t="shared" ref="AE9:AE12" si="4">X9/L9-1</f>
        <v>-0.35311227457824312</v>
      </c>
      <c r="AF9" s="142">
        <f t="shared" ref="AF9:AF12" si="5">(AD9-AC9)/AC9</f>
        <v>-0.34452115660674004</v>
      </c>
    </row>
    <row r="10" spans="1:32" s="42" customFormat="1" x14ac:dyDescent="0.35">
      <c r="A10" s="55" t="s">
        <v>74</v>
      </c>
      <c r="B10" s="44">
        <v>111</v>
      </c>
      <c r="C10" s="182">
        <f t="shared" si="0"/>
        <v>57</v>
      </c>
      <c r="D10" s="13" t="s">
        <v>46</v>
      </c>
      <c r="E10" s="43">
        <v>14</v>
      </c>
      <c r="F10" s="43">
        <v>18</v>
      </c>
      <c r="G10" s="43">
        <v>6</v>
      </c>
      <c r="H10" s="43">
        <v>1</v>
      </c>
      <c r="I10" s="43">
        <v>2</v>
      </c>
      <c r="J10" s="43">
        <v>2</v>
      </c>
      <c r="K10" s="43">
        <v>2</v>
      </c>
      <c r="L10" s="43">
        <v>1</v>
      </c>
      <c r="M10" s="43">
        <v>2</v>
      </c>
      <c r="N10" s="43">
        <v>5</v>
      </c>
      <c r="O10" s="43">
        <v>3</v>
      </c>
      <c r="P10" s="43">
        <v>1</v>
      </c>
      <c r="Q10" s="43">
        <v>2</v>
      </c>
      <c r="R10" s="43">
        <v>3</v>
      </c>
      <c r="S10" s="43">
        <v>0</v>
      </c>
      <c r="T10" s="43">
        <v>1</v>
      </c>
      <c r="U10" s="43">
        <v>0</v>
      </c>
      <c r="V10" s="263">
        <v>0</v>
      </c>
      <c r="W10" s="263">
        <v>1</v>
      </c>
      <c r="X10" s="263">
        <v>0</v>
      </c>
      <c r="Y10" s="43"/>
      <c r="Z10" s="43"/>
      <c r="AA10" s="43"/>
      <c r="AB10" s="43"/>
      <c r="AC10" s="167">
        <f t="shared" si="2"/>
        <v>46</v>
      </c>
      <c r="AD10" s="177">
        <f t="shared" si="3"/>
        <v>7</v>
      </c>
      <c r="AE10" s="179">
        <f t="shared" si="4"/>
        <v>-1</v>
      </c>
      <c r="AF10" s="142">
        <f t="shared" si="5"/>
        <v>-0.84782608695652173</v>
      </c>
    </row>
    <row r="11" spans="1:32" s="42" customFormat="1" x14ac:dyDescent="0.35">
      <c r="A11" s="55" t="s">
        <v>50</v>
      </c>
      <c r="B11" s="44">
        <v>134803</v>
      </c>
      <c r="C11" s="182">
        <f t="shared" si="0"/>
        <v>119233</v>
      </c>
      <c r="D11" s="13">
        <f t="shared" si="1"/>
        <v>-11.550188052194683</v>
      </c>
      <c r="E11" s="43">
        <f t="shared" ref="E11:S11" si="6">SUM(E12:E13)</f>
        <v>13007</v>
      </c>
      <c r="F11" s="43">
        <f t="shared" si="6"/>
        <v>12947</v>
      </c>
      <c r="G11" s="43">
        <f t="shared" si="6"/>
        <v>12041</v>
      </c>
      <c r="H11" s="43">
        <f t="shared" si="6"/>
        <v>9516</v>
      </c>
      <c r="I11" s="43">
        <f t="shared" si="6"/>
        <v>9790</v>
      </c>
      <c r="J11" s="43">
        <f t="shared" si="6"/>
        <v>9580</v>
      </c>
      <c r="K11" s="43">
        <f t="shared" si="6"/>
        <v>10545</v>
      </c>
      <c r="L11" s="43">
        <f t="shared" si="6"/>
        <v>5715</v>
      </c>
      <c r="M11" s="43">
        <f t="shared" si="6"/>
        <v>9615</v>
      </c>
      <c r="N11" s="43">
        <f t="shared" si="6"/>
        <v>10216</v>
      </c>
      <c r="O11" s="43">
        <f t="shared" si="6"/>
        <v>9033</v>
      </c>
      <c r="P11" s="43">
        <f t="shared" si="6"/>
        <v>7228</v>
      </c>
      <c r="Q11" s="43">
        <f t="shared" si="6"/>
        <v>7784</v>
      </c>
      <c r="R11" s="43">
        <f t="shared" si="6"/>
        <v>5837</v>
      </c>
      <c r="S11" s="43">
        <f t="shared" si="6"/>
        <v>8349</v>
      </c>
      <c r="T11" s="43">
        <f t="shared" ref="T11:AB11" si="7">SUM(T12:T13)</f>
        <v>7938</v>
      </c>
      <c r="U11" s="43">
        <f t="shared" si="7"/>
        <v>8909</v>
      </c>
      <c r="V11" s="263">
        <f t="shared" si="7"/>
        <v>10579</v>
      </c>
      <c r="W11" s="263">
        <f t="shared" si="7"/>
        <v>11667</v>
      </c>
      <c r="X11" s="263">
        <f t="shared" si="7"/>
        <v>5363</v>
      </c>
      <c r="Y11" s="43">
        <f t="shared" si="7"/>
        <v>0</v>
      </c>
      <c r="Z11" s="43">
        <f t="shared" si="7"/>
        <v>0</v>
      </c>
      <c r="AA11" s="43">
        <f t="shared" si="7"/>
        <v>0</v>
      </c>
      <c r="AB11" s="43">
        <f t="shared" si="7"/>
        <v>0</v>
      </c>
      <c r="AC11" s="167">
        <f t="shared" si="2"/>
        <v>83141</v>
      </c>
      <c r="AD11" s="177">
        <f t="shared" si="3"/>
        <v>66426</v>
      </c>
      <c r="AE11" s="179">
        <f t="shared" si="4"/>
        <v>-6.1592300962379665E-2</v>
      </c>
      <c r="AF11" s="142">
        <f t="shared" si="5"/>
        <v>-0.20104400957409702</v>
      </c>
    </row>
    <row r="12" spans="1:32" s="42" customFormat="1" x14ac:dyDescent="0.35">
      <c r="A12" s="60" t="s">
        <v>48</v>
      </c>
      <c r="B12" s="44">
        <v>134011</v>
      </c>
      <c r="C12" s="182">
        <f t="shared" si="0"/>
        <v>119233</v>
      </c>
      <c r="D12" s="13">
        <f t="shared" si="1"/>
        <v>-11.027452970278558</v>
      </c>
      <c r="E12" s="43">
        <v>13007</v>
      </c>
      <c r="F12" s="43">
        <v>12947</v>
      </c>
      <c r="G12" s="43">
        <v>12041</v>
      </c>
      <c r="H12" s="43">
        <v>9516</v>
      </c>
      <c r="I12" s="43">
        <v>9790</v>
      </c>
      <c r="J12" s="43">
        <v>9580</v>
      </c>
      <c r="K12" s="43">
        <v>10545</v>
      </c>
      <c r="L12" s="43">
        <v>5715</v>
      </c>
      <c r="M12" s="43">
        <v>9615</v>
      </c>
      <c r="N12" s="43">
        <v>10216</v>
      </c>
      <c r="O12" s="43">
        <v>9033</v>
      </c>
      <c r="P12" s="43">
        <v>7228</v>
      </c>
      <c r="Q12" s="43">
        <v>7784</v>
      </c>
      <c r="R12" s="43">
        <v>5837</v>
      </c>
      <c r="S12" s="43">
        <v>8349</v>
      </c>
      <c r="T12" s="43">
        <v>7938</v>
      </c>
      <c r="U12" s="43">
        <v>8909</v>
      </c>
      <c r="V12" s="263">
        <v>10579</v>
      </c>
      <c r="W12" s="263">
        <v>11667</v>
      </c>
      <c r="X12" s="263">
        <v>5363</v>
      </c>
      <c r="Y12" s="43"/>
      <c r="Z12" s="43"/>
      <c r="AA12" s="43"/>
      <c r="AB12" s="43"/>
      <c r="AC12" s="167">
        <f t="shared" si="2"/>
        <v>83141</v>
      </c>
      <c r="AD12" s="177">
        <f t="shared" si="3"/>
        <v>66426</v>
      </c>
      <c r="AE12" s="179">
        <f t="shared" si="4"/>
        <v>-6.1592300962379665E-2</v>
      </c>
      <c r="AF12" s="142">
        <f t="shared" si="5"/>
        <v>-0.20104400957409702</v>
      </c>
    </row>
    <row r="13" spans="1:32" s="42" customFormat="1" x14ac:dyDescent="0.35">
      <c r="A13" s="61" t="s">
        <v>49</v>
      </c>
      <c r="B13" s="44">
        <v>792</v>
      </c>
      <c r="C13" s="182">
        <f t="shared" si="0"/>
        <v>0</v>
      </c>
      <c r="D13" s="13">
        <f>(C13-B13)/B13*100</f>
        <v>-100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263">
        <v>0</v>
      </c>
      <c r="W13" s="263">
        <v>0</v>
      </c>
      <c r="X13" s="263">
        <v>0</v>
      </c>
      <c r="Y13" s="43">
        <v>0</v>
      </c>
      <c r="Z13" s="43">
        <v>0</v>
      </c>
      <c r="AA13" s="43">
        <v>0</v>
      </c>
      <c r="AB13" s="43">
        <v>0</v>
      </c>
      <c r="AC13" s="167">
        <f t="shared" ref="AC13" si="8">SUM(E13:K13)</f>
        <v>0</v>
      </c>
      <c r="AD13" s="177">
        <f t="shared" ref="AD13:AD22" si="9">SUM(Q13:AB13)</f>
        <v>0</v>
      </c>
      <c r="AE13" s="283" t="s">
        <v>46</v>
      </c>
      <c r="AF13" s="284" t="s">
        <v>46</v>
      </c>
    </row>
    <row r="14" spans="1:32" s="42" customFormat="1" x14ac:dyDescent="0.35">
      <c r="A14" s="55" t="s">
        <v>51</v>
      </c>
      <c r="B14" s="46">
        <v>340282</v>
      </c>
      <c r="C14" s="183">
        <f t="shared" si="0"/>
        <v>357699</v>
      </c>
      <c r="D14" s="14">
        <f t="shared" si="1"/>
        <v>5.118401796157305</v>
      </c>
      <c r="E14" s="45">
        <f>SUM(E15:E17)</f>
        <v>36632</v>
      </c>
      <c r="F14" s="45">
        <f t="shared" ref="F14:AB14" si="10">SUM(F15:F17)</f>
        <v>31092</v>
      </c>
      <c r="G14" s="45">
        <f t="shared" si="10"/>
        <v>35039</v>
      </c>
      <c r="H14" s="45">
        <f t="shared" si="10"/>
        <v>28446</v>
      </c>
      <c r="I14" s="45">
        <f t="shared" si="10"/>
        <v>29905</v>
      </c>
      <c r="J14" s="45">
        <f t="shared" si="10"/>
        <v>29975</v>
      </c>
      <c r="K14" s="45">
        <f t="shared" si="10"/>
        <v>29639</v>
      </c>
      <c r="L14" s="45">
        <f t="shared" si="10"/>
        <v>15799</v>
      </c>
      <c r="M14" s="45">
        <f t="shared" si="10"/>
        <v>33137</v>
      </c>
      <c r="N14" s="45">
        <f t="shared" si="10"/>
        <v>33219</v>
      </c>
      <c r="O14" s="45">
        <f t="shared" si="10"/>
        <v>28632</v>
      </c>
      <c r="P14" s="45">
        <f t="shared" si="10"/>
        <v>26184</v>
      </c>
      <c r="Q14" s="45">
        <f t="shared" si="10"/>
        <v>42974</v>
      </c>
      <c r="R14" s="45">
        <f t="shared" si="10"/>
        <v>42477</v>
      </c>
      <c r="S14" s="45">
        <f t="shared" si="10"/>
        <v>47142</v>
      </c>
      <c r="T14" s="45">
        <f t="shared" si="10"/>
        <v>38692</v>
      </c>
      <c r="U14" s="45">
        <f t="shared" si="10"/>
        <v>38273</v>
      </c>
      <c r="V14" s="268">
        <f t="shared" si="10"/>
        <v>36748</v>
      </c>
      <c r="W14" s="268">
        <f t="shared" si="10"/>
        <v>34777</v>
      </c>
      <c r="X14" s="268">
        <f t="shared" si="10"/>
        <v>18309</v>
      </c>
      <c r="Y14" s="45">
        <f t="shared" si="10"/>
        <v>0</v>
      </c>
      <c r="Z14" s="45">
        <f t="shared" si="10"/>
        <v>0</v>
      </c>
      <c r="AA14" s="45">
        <f t="shared" si="10"/>
        <v>0</v>
      </c>
      <c r="AB14" s="45">
        <f t="shared" si="10"/>
        <v>0</v>
      </c>
      <c r="AC14" s="167">
        <f t="shared" ref="AC14:AC22" si="11">SUM(E14:L14)</f>
        <v>236527</v>
      </c>
      <c r="AD14" s="177">
        <f t="shared" si="9"/>
        <v>299392</v>
      </c>
      <c r="AE14" s="179">
        <f t="shared" ref="AE14:AE22" si="12">X14/L14-1</f>
        <v>0.15887081460851959</v>
      </c>
      <c r="AF14" s="142">
        <f t="shared" ref="AF14:AF22" si="13">(AD14-AC14)/AC14</f>
        <v>0.26578361032778497</v>
      </c>
    </row>
    <row r="15" spans="1:32" s="42" customFormat="1" x14ac:dyDescent="0.35">
      <c r="A15" s="60" t="s">
        <v>52</v>
      </c>
      <c r="B15" s="46">
        <v>322507</v>
      </c>
      <c r="C15" s="183">
        <f t="shared" si="0"/>
        <v>339024</v>
      </c>
      <c r="D15" s="14">
        <f t="shared" si="1"/>
        <v>5.1214392245749707</v>
      </c>
      <c r="E15" s="45">
        <v>34800</v>
      </c>
      <c r="F15" s="45">
        <v>29509</v>
      </c>
      <c r="G15" s="45">
        <v>33012</v>
      </c>
      <c r="H15" s="45">
        <v>26845</v>
      </c>
      <c r="I15" s="45">
        <v>28234</v>
      </c>
      <c r="J15" s="45">
        <v>28381</v>
      </c>
      <c r="K15" s="45">
        <v>27975</v>
      </c>
      <c r="L15" s="45">
        <v>14892</v>
      </c>
      <c r="M15" s="45">
        <v>31628</v>
      </c>
      <c r="N15" s="45">
        <v>31658</v>
      </c>
      <c r="O15" s="45">
        <v>27226</v>
      </c>
      <c r="P15" s="45">
        <v>24864</v>
      </c>
      <c r="Q15" s="45">
        <v>41445</v>
      </c>
      <c r="R15" s="45">
        <v>41139</v>
      </c>
      <c r="S15" s="45">
        <v>45703</v>
      </c>
      <c r="T15" s="45">
        <v>37520</v>
      </c>
      <c r="U15" s="45">
        <v>36777</v>
      </c>
      <c r="V15" s="268">
        <v>35308</v>
      </c>
      <c r="W15" s="268">
        <v>33277</v>
      </c>
      <c r="X15" s="268">
        <v>17557</v>
      </c>
      <c r="Y15" s="45"/>
      <c r="Z15" s="45"/>
      <c r="AA15" s="45"/>
      <c r="AB15" s="45"/>
      <c r="AC15" s="167">
        <f t="shared" si="11"/>
        <v>223648</v>
      </c>
      <c r="AD15" s="177">
        <f t="shared" si="9"/>
        <v>288726</v>
      </c>
      <c r="AE15" s="179">
        <f t="shared" si="12"/>
        <v>0.17895514370131616</v>
      </c>
      <c r="AF15" s="142">
        <f t="shared" si="13"/>
        <v>0.29098404635856345</v>
      </c>
    </row>
    <row r="16" spans="1:32" s="42" customFormat="1" x14ac:dyDescent="0.35">
      <c r="A16" s="61" t="s">
        <v>43</v>
      </c>
      <c r="B16" s="46">
        <v>17676</v>
      </c>
      <c r="C16" s="183">
        <f>SUM(E16:P16)</f>
        <v>18220</v>
      </c>
      <c r="D16" s="14">
        <f t="shared" ref="D16" si="14">(C16-B16)/B16*100</f>
        <v>3.0776193708983932</v>
      </c>
      <c r="E16" s="45">
        <v>1791</v>
      </c>
      <c r="F16" s="45">
        <v>1555</v>
      </c>
      <c r="G16" s="45">
        <v>1995</v>
      </c>
      <c r="H16" s="45">
        <v>1507</v>
      </c>
      <c r="I16" s="45">
        <v>1615</v>
      </c>
      <c r="J16" s="45">
        <v>1559</v>
      </c>
      <c r="K16" s="45">
        <v>1639</v>
      </c>
      <c r="L16" s="45">
        <v>883</v>
      </c>
      <c r="M16" s="45">
        <v>1470</v>
      </c>
      <c r="N16" s="45">
        <v>1531</v>
      </c>
      <c r="O16" s="45">
        <v>1383</v>
      </c>
      <c r="P16" s="45">
        <v>1292</v>
      </c>
      <c r="Q16" s="45">
        <v>1493</v>
      </c>
      <c r="R16" s="45">
        <v>1313</v>
      </c>
      <c r="S16" s="45">
        <v>1385</v>
      </c>
      <c r="T16" s="45">
        <v>1112</v>
      </c>
      <c r="U16" s="45">
        <v>1128</v>
      </c>
      <c r="V16" s="268">
        <v>1023</v>
      </c>
      <c r="W16" s="268">
        <v>984</v>
      </c>
      <c r="X16" s="268">
        <v>490</v>
      </c>
      <c r="Y16" s="45"/>
      <c r="Z16" s="45"/>
      <c r="AA16" s="45"/>
      <c r="AB16" s="45"/>
      <c r="AC16" s="167">
        <f t="shared" si="11"/>
        <v>12544</v>
      </c>
      <c r="AD16" s="177">
        <f t="shared" si="9"/>
        <v>8928</v>
      </c>
      <c r="AE16" s="179">
        <f t="shared" si="12"/>
        <v>-0.44507361268403167</v>
      </c>
      <c r="AF16" s="142">
        <f t="shared" si="13"/>
        <v>-0.28826530612244899</v>
      </c>
    </row>
    <row r="17" spans="1:32" s="42" customFormat="1" x14ac:dyDescent="0.35">
      <c r="A17" s="61" t="s">
        <v>77</v>
      </c>
      <c r="B17" s="46">
        <v>99</v>
      </c>
      <c r="C17" s="183">
        <f>SUM(E17:P17)</f>
        <v>455</v>
      </c>
      <c r="D17" s="13" t="s">
        <v>46</v>
      </c>
      <c r="E17" s="43">
        <v>41</v>
      </c>
      <c r="F17" s="43">
        <v>28</v>
      </c>
      <c r="G17" s="43">
        <v>32</v>
      </c>
      <c r="H17" s="43">
        <v>94</v>
      </c>
      <c r="I17" s="43">
        <v>56</v>
      </c>
      <c r="J17" s="43">
        <v>35</v>
      </c>
      <c r="K17" s="43">
        <v>25</v>
      </c>
      <c r="L17" s="43">
        <v>24</v>
      </c>
      <c r="M17" s="43">
        <v>39</v>
      </c>
      <c r="N17" s="43">
        <v>30</v>
      </c>
      <c r="O17" s="43">
        <v>23</v>
      </c>
      <c r="P17" s="43">
        <v>28</v>
      </c>
      <c r="Q17" s="43">
        <v>36</v>
      </c>
      <c r="R17" s="43">
        <v>25</v>
      </c>
      <c r="S17" s="43">
        <v>54</v>
      </c>
      <c r="T17" s="43">
        <v>60</v>
      </c>
      <c r="U17" s="43">
        <v>368</v>
      </c>
      <c r="V17" s="263">
        <v>417</v>
      </c>
      <c r="W17" s="263">
        <v>516</v>
      </c>
      <c r="X17" s="263">
        <v>262</v>
      </c>
      <c r="Y17" s="43"/>
      <c r="Z17" s="43"/>
      <c r="AA17" s="45"/>
      <c r="AB17" s="45"/>
      <c r="AC17" s="167">
        <f t="shared" si="11"/>
        <v>335</v>
      </c>
      <c r="AD17" s="177">
        <f t="shared" si="9"/>
        <v>1738</v>
      </c>
      <c r="AE17" s="179">
        <f t="shared" si="12"/>
        <v>9.9166666666666661</v>
      </c>
      <c r="AF17" s="142">
        <f t="shared" si="13"/>
        <v>4.1880597014925369</v>
      </c>
    </row>
    <row r="18" spans="1:32" s="42" customFormat="1" x14ac:dyDescent="0.35">
      <c r="A18" s="55" t="s">
        <v>53</v>
      </c>
      <c r="B18" s="46">
        <v>40596</v>
      </c>
      <c r="C18" s="183">
        <f t="shared" si="0"/>
        <v>65470</v>
      </c>
      <c r="D18" s="14">
        <f t="shared" si="1"/>
        <v>61.272046507045033</v>
      </c>
      <c r="E18" s="45">
        <f t="shared" ref="E18:AB18" si="15">SUM(E19:E20)</f>
        <v>3795</v>
      </c>
      <c r="F18" s="45">
        <f t="shared" si="15"/>
        <v>3741</v>
      </c>
      <c r="G18" s="45">
        <f t="shared" si="15"/>
        <v>5395</v>
      </c>
      <c r="H18" s="45">
        <f t="shared" si="15"/>
        <v>3644</v>
      </c>
      <c r="I18" s="45">
        <f t="shared" si="15"/>
        <v>4178</v>
      </c>
      <c r="J18" s="45">
        <f t="shared" si="15"/>
        <v>4648</v>
      </c>
      <c r="K18" s="45">
        <f t="shared" si="15"/>
        <v>3677</v>
      </c>
      <c r="L18" s="45">
        <f t="shared" si="15"/>
        <v>2351</v>
      </c>
      <c r="M18" s="45">
        <f t="shared" si="15"/>
        <v>4812</v>
      </c>
      <c r="N18" s="45">
        <f t="shared" si="15"/>
        <v>4574</v>
      </c>
      <c r="O18" s="45">
        <f t="shared" si="15"/>
        <v>13953</v>
      </c>
      <c r="P18" s="45">
        <f t="shared" si="15"/>
        <v>10702</v>
      </c>
      <c r="Q18" s="45">
        <f t="shared" si="15"/>
        <v>8456</v>
      </c>
      <c r="R18" s="45">
        <f t="shared" si="15"/>
        <v>11659</v>
      </c>
      <c r="S18" s="45">
        <f t="shared" si="15"/>
        <v>14776</v>
      </c>
      <c r="T18" s="45">
        <f t="shared" si="15"/>
        <v>11328</v>
      </c>
      <c r="U18" s="45">
        <f t="shared" si="15"/>
        <v>12218</v>
      </c>
      <c r="V18" s="268">
        <f t="shared" si="15"/>
        <v>11505</v>
      </c>
      <c r="W18" s="268">
        <f t="shared" si="15"/>
        <v>6169</v>
      </c>
      <c r="X18" s="268">
        <f t="shared" si="15"/>
        <v>3588</v>
      </c>
      <c r="Y18" s="45">
        <f t="shared" si="15"/>
        <v>0</v>
      </c>
      <c r="Z18" s="45">
        <f t="shared" si="15"/>
        <v>0</v>
      </c>
      <c r="AA18" s="45">
        <f t="shared" si="15"/>
        <v>0</v>
      </c>
      <c r="AB18" s="45">
        <f t="shared" si="15"/>
        <v>0</v>
      </c>
      <c r="AC18" s="167">
        <f t="shared" si="11"/>
        <v>31429</v>
      </c>
      <c r="AD18" s="177">
        <f t="shared" si="9"/>
        <v>79699</v>
      </c>
      <c r="AE18" s="179">
        <f t="shared" si="12"/>
        <v>0.52615908124202471</v>
      </c>
      <c r="AF18" s="142">
        <f t="shared" si="13"/>
        <v>1.5358426930541855</v>
      </c>
    </row>
    <row r="19" spans="1:32" s="42" customFormat="1" x14ac:dyDescent="0.35">
      <c r="A19" s="61" t="s">
        <v>55</v>
      </c>
      <c r="B19" s="44">
        <v>25725</v>
      </c>
      <c r="C19" s="182">
        <f t="shared" si="0"/>
        <v>43292</v>
      </c>
      <c r="D19" s="13">
        <f>(C19-B19)/B19*100</f>
        <v>68.287657920310991</v>
      </c>
      <c r="E19" s="43">
        <v>2411</v>
      </c>
      <c r="F19" s="43">
        <v>2331</v>
      </c>
      <c r="G19" s="43">
        <v>3413</v>
      </c>
      <c r="H19" s="43">
        <v>1874</v>
      </c>
      <c r="I19" s="43">
        <v>2144</v>
      </c>
      <c r="J19" s="43">
        <v>2546</v>
      </c>
      <c r="K19" s="43">
        <v>1810</v>
      </c>
      <c r="L19" s="43">
        <v>1202</v>
      </c>
      <c r="M19" s="43">
        <v>2550</v>
      </c>
      <c r="N19" s="43">
        <v>2446</v>
      </c>
      <c r="O19" s="43">
        <v>12003</v>
      </c>
      <c r="P19" s="43">
        <v>8562</v>
      </c>
      <c r="Q19" s="43">
        <v>6069</v>
      </c>
      <c r="R19" s="43">
        <v>9212</v>
      </c>
      <c r="S19" s="43">
        <v>11328</v>
      </c>
      <c r="T19" s="43">
        <v>8187</v>
      </c>
      <c r="U19" s="43">
        <v>8843</v>
      </c>
      <c r="V19" s="263">
        <v>8298</v>
      </c>
      <c r="W19" s="263">
        <v>2837</v>
      </c>
      <c r="X19" s="263">
        <v>1635</v>
      </c>
      <c r="Y19" s="43"/>
      <c r="Z19" s="43"/>
      <c r="AA19" s="43"/>
      <c r="AB19" s="43"/>
      <c r="AC19" s="167">
        <f>SUM(E19:L19)</f>
        <v>17731</v>
      </c>
      <c r="AD19" s="177">
        <f t="shared" si="9"/>
        <v>56409</v>
      </c>
      <c r="AE19" s="179">
        <f t="shared" si="12"/>
        <v>0.36023294509151405</v>
      </c>
      <c r="AF19" s="142">
        <f t="shared" si="13"/>
        <v>2.1813772488861316</v>
      </c>
    </row>
    <row r="20" spans="1:32" s="42" customFormat="1" x14ac:dyDescent="0.35">
      <c r="A20" s="61" t="s">
        <v>54</v>
      </c>
      <c r="B20" s="46">
        <v>14871</v>
      </c>
      <c r="C20" s="183">
        <f t="shared" si="0"/>
        <v>22178</v>
      </c>
      <c r="D20" s="14">
        <f t="shared" si="1"/>
        <v>49.13590209131867</v>
      </c>
      <c r="E20" s="45">
        <v>1384</v>
      </c>
      <c r="F20" s="45">
        <v>1410</v>
      </c>
      <c r="G20" s="45">
        <v>1982</v>
      </c>
      <c r="H20" s="45">
        <v>1770</v>
      </c>
      <c r="I20" s="45">
        <v>2034</v>
      </c>
      <c r="J20" s="45">
        <v>2102</v>
      </c>
      <c r="K20" s="45">
        <v>1867</v>
      </c>
      <c r="L20" s="45">
        <v>1149</v>
      </c>
      <c r="M20" s="45">
        <v>2262</v>
      </c>
      <c r="N20" s="45">
        <v>2128</v>
      </c>
      <c r="O20" s="45">
        <v>1950</v>
      </c>
      <c r="P20" s="45">
        <v>2140</v>
      </c>
      <c r="Q20" s="45">
        <v>2387</v>
      </c>
      <c r="R20" s="45">
        <v>2447</v>
      </c>
      <c r="S20" s="45">
        <v>3448</v>
      </c>
      <c r="T20" s="45">
        <v>3141</v>
      </c>
      <c r="U20" s="45">
        <v>3375</v>
      </c>
      <c r="V20" s="268">
        <v>3207</v>
      </c>
      <c r="W20" s="268">
        <v>3332</v>
      </c>
      <c r="X20" s="268">
        <v>1953</v>
      </c>
      <c r="Y20" s="45"/>
      <c r="Z20" s="45"/>
      <c r="AA20" s="45"/>
      <c r="AB20" s="45"/>
      <c r="AC20" s="167">
        <f t="shared" si="11"/>
        <v>13698</v>
      </c>
      <c r="AD20" s="177">
        <f t="shared" si="9"/>
        <v>23290</v>
      </c>
      <c r="AE20" s="179">
        <f t="shared" si="12"/>
        <v>0.69973890339425582</v>
      </c>
      <c r="AF20" s="142">
        <f t="shared" si="13"/>
        <v>0.7002482114177252</v>
      </c>
    </row>
    <row r="21" spans="1:32" s="39" customFormat="1" ht="15" thickBot="1" x14ac:dyDescent="0.4">
      <c r="A21" s="185" t="s">
        <v>47</v>
      </c>
      <c r="B21" s="44">
        <v>0</v>
      </c>
      <c r="C21" s="182">
        <f t="shared" si="0"/>
        <v>0</v>
      </c>
      <c r="D21" s="13" t="s">
        <v>46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263">
        <v>0</v>
      </c>
      <c r="W21" s="263">
        <v>0</v>
      </c>
      <c r="X21" s="263">
        <v>0</v>
      </c>
      <c r="Y21" s="43"/>
      <c r="Z21" s="43"/>
      <c r="AA21" s="43"/>
      <c r="AB21" s="43"/>
      <c r="AC21" s="394">
        <f t="shared" si="11"/>
        <v>0</v>
      </c>
      <c r="AD21" s="395">
        <f t="shared" si="9"/>
        <v>0</v>
      </c>
      <c r="AE21" s="388" t="s">
        <v>46</v>
      </c>
      <c r="AF21" s="389" t="s">
        <v>46</v>
      </c>
    </row>
    <row r="22" spans="1:32" s="42" customFormat="1" ht="15" thickBot="1" x14ac:dyDescent="0.4">
      <c r="A22" s="53" t="s">
        <v>4</v>
      </c>
      <c r="B22" s="48">
        <v>875556</v>
      </c>
      <c r="C22" s="184">
        <f>SUM(E22:P22)</f>
        <v>792874</v>
      </c>
      <c r="D22" s="16">
        <f t="shared" si="1"/>
        <v>-9.4433708409285071</v>
      </c>
      <c r="E22" s="47">
        <f>E9+E8+E11+E14+E18+E21+E10</f>
        <v>81938</v>
      </c>
      <c r="F22" s="47">
        <f t="shared" ref="F22:S22" si="16">F9+F8+F11+F14+F18+F21+F10</f>
        <v>72503</v>
      </c>
      <c r="G22" s="47">
        <f t="shared" si="16"/>
        <v>77298</v>
      </c>
      <c r="H22" s="47">
        <f t="shared" si="16"/>
        <v>63153</v>
      </c>
      <c r="I22" s="47">
        <f t="shared" si="16"/>
        <v>66515</v>
      </c>
      <c r="J22" s="47">
        <f t="shared" si="16"/>
        <v>64714</v>
      </c>
      <c r="K22" s="47">
        <f t="shared" si="16"/>
        <v>64532</v>
      </c>
      <c r="L22" s="47">
        <f t="shared" si="16"/>
        <v>35881</v>
      </c>
      <c r="M22" s="47">
        <f t="shared" si="16"/>
        <v>68632</v>
      </c>
      <c r="N22" s="47">
        <f t="shared" si="16"/>
        <v>69448</v>
      </c>
      <c r="O22" s="47">
        <f t="shared" si="16"/>
        <v>69416</v>
      </c>
      <c r="P22" s="398">
        <f t="shared" si="16"/>
        <v>58844</v>
      </c>
      <c r="Q22" s="47">
        <f t="shared" si="16"/>
        <v>78895</v>
      </c>
      <c r="R22" s="47">
        <f t="shared" si="16"/>
        <v>80047</v>
      </c>
      <c r="S22" s="47">
        <f t="shared" si="16"/>
        <v>92141</v>
      </c>
      <c r="T22" s="47">
        <f t="shared" ref="T22:Z22" si="17">T9+T8+T11+T14+T18+T21+T10</f>
        <v>75916</v>
      </c>
      <c r="U22" s="47">
        <f t="shared" si="17"/>
        <v>77628</v>
      </c>
      <c r="V22" s="273">
        <f t="shared" si="17"/>
        <v>76484</v>
      </c>
      <c r="W22" s="273">
        <f t="shared" si="17"/>
        <v>69093</v>
      </c>
      <c r="X22" s="273">
        <f t="shared" si="17"/>
        <v>37024</v>
      </c>
      <c r="Y22" s="47">
        <f t="shared" si="17"/>
        <v>0</v>
      </c>
      <c r="Z22" s="47">
        <f t="shared" si="17"/>
        <v>0</v>
      </c>
      <c r="AA22" s="47">
        <f>AA9+AA8+AA11+AA14+AA18+AA21+AA10</f>
        <v>0</v>
      </c>
      <c r="AB22" s="47">
        <f>AB9+AB8+AB11+AB14+AB18+AB21+AB10</f>
        <v>0</v>
      </c>
      <c r="AC22" s="390">
        <f t="shared" si="11"/>
        <v>526534</v>
      </c>
      <c r="AD22" s="391">
        <f t="shared" si="9"/>
        <v>587228</v>
      </c>
      <c r="AE22" s="392">
        <f t="shared" si="12"/>
        <v>3.1855299462110853E-2</v>
      </c>
      <c r="AF22" s="393">
        <f t="shared" si="13"/>
        <v>0.11527080872270357</v>
      </c>
    </row>
    <row r="23" spans="1:32" s="49" customFormat="1" ht="15" thickBot="1" x14ac:dyDescent="0.4">
      <c r="A23" s="42"/>
      <c r="B23" s="188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275"/>
      <c r="W23" s="275"/>
      <c r="X23" s="275"/>
      <c r="Y23" s="42"/>
      <c r="Z23" s="42"/>
      <c r="AA23" s="42"/>
      <c r="AB23" s="42"/>
      <c r="AC23" s="368"/>
      <c r="AD23" s="368"/>
      <c r="AE23" s="369"/>
      <c r="AF23" s="368"/>
    </row>
    <row r="24" spans="1:32" s="149" customFormat="1" ht="15" thickBot="1" x14ac:dyDescent="0.4">
      <c r="A24" s="24" t="s">
        <v>39</v>
      </c>
      <c r="B24" s="15">
        <v>515792</v>
      </c>
      <c r="C24" s="15">
        <f>SUM(E24:P24)</f>
        <v>542459</v>
      </c>
      <c r="D24" s="62">
        <f>(C24-B24)/B24*100</f>
        <v>5.1701073300865463</v>
      </c>
      <c r="E24" s="25">
        <f>E11+E14+E18+E21+E10</f>
        <v>53448</v>
      </c>
      <c r="F24" s="25">
        <f t="shared" ref="F24:U24" si="18">F11+F14+F18+F21+F10</f>
        <v>47798</v>
      </c>
      <c r="G24" s="25">
        <f t="shared" si="18"/>
        <v>52481</v>
      </c>
      <c r="H24" s="25">
        <f t="shared" si="18"/>
        <v>41607</v>
      </c>
      <c r="I24" s="25">
        <f t="shared" si="18"/>
        <v>43875</v>
      </c>
      <c r="J24" s="25">
        <f t="shared" si="18"/>
        <v>44205</v>
      </c>
      <c r="K24" s="25">
        <f t="shared" si="18"/>
        <v>43863</v>
      </c>
      <c r="L24" s="25">
        <f t="shared" si="18"/>
        <v>23866</v>
      </c>
      <c r="M24" s="25">
        <f t="shared" si="18"/>
        <v>47566</v>
      </c>
      <c r="N24" s="25">
        <f t="shared" si="18"/>
        <v>48014</v>
      </c>
      <c r="O24" s="25">
        <f t="shared" si="18"/>
        <v>51621</v>
      </c>
      <c r="P24" s="25">
        <f>P11+P14+P18+P21+P10</f>
        <v>44115</v>
      </c>
      <c r="Q24" s="25">
        <f>Q11+Q14+Q18+Q21+Q10</f>
        <v>59216</v>
      </c>
      <c r="R24" s="25">
        <f t="shared" si="18"/>
        <v>59976</v>
      </c>
      <c r="S24" s="25">
        <f t="shared" si="18"/>
        <v>70267</v>
      </c>
      <c r="T24" s="25">
        <f t="shared" si="18"/>
        <v>57959</v>
      </c>
      <c r="U24" s="25">
        <f t="shared" si="18"/>
        <v>59400</v>
      </c>
      <c r="V24" s="274">
        <f>V11+V14+V18+V21+V10</f>
        <v>58832</v>
      </c>
      <c r="W24" s="274">
        <f>W11+W14+W18+W21+W10</f>
        <v>52614</v>
      </c>
      <c r="X24" s="274">
        <f t="shared" ref="X24:Z24" si="19">X11+X14+X18+X21+X10</f>
        <v>27260</v>
      </c>
      <c r="Y24" s="25">
        <f t="shared" si="19"/>
        <v>0</v>
      </c>
      <c r="Z24" s="25">
        <f t="shared" si="19"/>
        <v>0</v>
      </c>
      <c r="AA24" s="25">
        <f>AA10+AA11+AA14+AA18+AA21</f>
        <v>0</v>
      </c>
      <c r="AB24" s="25">
        <f t="shared" ref="AB24" si="20">AB11+AB14+AB18+AB21</f>
        <v>0</v>
      </c>
      <c r="AC24" s="167">
        <f>SUM(E24:L24)</f>
        <v>351143</v>
      </c>
      <c r="AD24" s="177">
        <f>SUM(Q24:AB24)</f>
        <v>445524</v>
      </c>
      <c r="AE24" s="179">
        <f>X24/L24-1</f>
        <v>0.14221067627587369</v>
      </c>
      <c r="AF24" s="142">
        <f>(AD24-AC24)/AC24</f>
        <v>0.26878223401861917</v>
      </c>
    </row>
    <row r="25" spans="1:32" x14ac:dyDescent="0.3">
      <c r="A25" s="143"/>
      <c r="B25" s="144"/>
      <c r="C25" s="144"/>
      <c r="D25" s="145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301"/>
      <c r="W25" s="301"/>
      <c r="X25" s="301"/>
      <c r="Y25" s="146"/>
      <c r="Z25" s="146"/>
      <c r="AA25" s="146"/>
      <c r="AB25" s="146"/>
      <c r="AC25" s="144"/>
      <c r="AD25" s="144"/>
      <c r="AE25" s="147"/>
      <c r="AF25" s="148"/>
    </row>
    <row r="26" spans="1:32" ht="15" thickBot="1" x14ac:dyDescent="0.35"/>
    <row r="27" spans="1:32" ht="29.4" thickBot="1" x14ac:dyDescent="0.35">
      <c r="A27" s="90" t="s">
        <v>45</v>
      </c>
      <c r="B27" s="56" t="str">
        <f>B7</f>
        <v>TOTALE 2024</v>
      </c>
      <c r="C27" s="91" t="str">
        <f>C7</f>
        <v>TOTALE 2025</v>
      </c>
      <c r="E27" s="92" t="str">
        <f t="shared" ref="E27:AD27" si="21">E7</f>
        <v>2025-01</v>
      </c>
      <c r="F27" s="27" t="str">
        <f t="shared" si="21"/>
        <v>2025-02</v>
      </c>
      <c r="G27" s="27" t="str">
        <f t="shared" si="21"/>
        <v>2025-03</v>
      </c>
      <c r="H27" s="27" t="str">
        <f t="shared" si="21"/>
        <v>2025-04</v>
      </c>
      <c r="I27" s="27" t="str">
        <f t="shared" si="21"/>
        <v>2025-05</v>
      </c>
      <c r="J27" s="27" t="str">
        <f t="shared" si="21"/>
        <v>2025-06</v>
      </c>
      <c r="K27" s="27" t="str">
        <f t="shared" si="21"/>
        <v>2025-07</v>
      </c>
      <c r="L27" s="27" t="str">
        <f t="shared" si="21"/>
        <v>2025-08</v>
      </c>
      <c r="M27" s="27" t="str">
        <f t="shared" si="21"/>
        <v>2025-09</v>
      </c>
      <c r="N27" s="27" t="str">
        <f t="shared" si="21"/>
        <v>2025-10</v>
      </c>
      <c r="O27" s="27" t="str">
        <f t="shared" si="21"/>
        <v>2025-11</v>
      </c>
      <c r="P27" s="27" t="str">
        <f t="shared" si="21"/>
        <v>2025-12</v>
      </c>
      <c r="Q27" s="27" t="str">
        <f t="shared" si="21"/>
        <v>2026-01</v>
      </c>
      <c r="R27" s="27" t="str">
        <f t="shared" si="21"/>
        <v>2026-02</v>
      </c>
      <c r="S27" s="27" t="str">
        <f t="shared" si="21"/>
        <v>2026-03</v>
      </c>
      <c r="T27" s="27" t="str">
        <f t="shared" si="21"/>
        <v>2026-04</v>
      </c>
      <c r="U27" s="27" t="str">
        <f t="shared" si="21"/>
        <v>2026-05</v>
      </c>
      <c r="V27" s="280" t="str">
        <f t="shared" si="21"/>
        <v>2026-06</v>
      </c>
      <c r="W27" s="280" t="str">
        <f t="shared" si="21"/>
        <v>2026-07</v>
      </c>
      <c r="X27" s="280" t="str">
        <f t="shared" si="21"/>
        <v>2026-08</v>
      </c>
      <c r="Y27" s="27" t="str">
        <f t="shared" si="21"/>
        <v>2026-09</v>
      </c>
      <c r="Z27" s="27" t="str">
        <f t="shared" si="21"/>
        <v>2026-10</v>
      </c>
      <c r="AA27" s="27" t="str">
        <f t="shared" si="21"/>
        <v>2026-11</v>
      </c>
      <c r="AB27" s="27" t="str">
        <f t="shared" si="21"/>
        <v>2026-12</v>
      </c>
      <c r="AC27" s="99" t="str">
        <f t="shared" si="21"/>
        <v>Gen-ago 2025</v>
      </c>
      <c r="AD27" s="151" t="str">
        <f t="shared" si="21"/>
        <v>Gen-ago 2026</v>
      </c>
      <c r="AE27" s="7"/>
    </row>
    <row r="28" spans="1:32" ht="15" x14ac:dyDescent="0.35">
      <c r="A28" s="55" t="s">
        <v>3</v>
      </c>
      <c r="B28" s="114">
        <f t="shared" ref="B28:C42" si="22">B8/B$22*100</f>
        <v>33.697330610492074</v>
      </c>
      <c r="C28" s="130">
        <f t="shared" si="22"/>
        <v>26.26331548266181</v>
      </c>
      <c r="E28" s="136">
        <f t="shared" ref="E28:AB28" si="23">E8/E$22*100</f>
        <v>29.678537430740313</v>
      </c>
      <c r="F28" s="121">
        <f t="shared" si="23"/>
        <v>28.191936885370261</v>
      </c>
      <c r="G28" s="121">
        <f t="shared" si="23"/>
        <v>26.07700069859505</v>
      </c>
      <c r="H28" s="121">
        <f t="shared" si="23"/>
        <v>28.660554526309124</v>
      </c>
      <c r="I28" s="121">
        <f t="shared" si="23"/>
        <v>28.216191836427875</v>
      </c>
      <c r="J28" s="121">
        <f t="shared" si="23"/>
        <v>26.009827857959639</v>
      </c>
      <c r="K28" s="121">
        <f t="shared" si="23"/>
        <v>26.687534866422858</v>
      </c>
      <c r="L28" s="121">
        <f t="shared" si="23"/>
        <v>28.69485242886207</v>
      </c>
      <c r="M28" s="121">
        <f t="shared" si="23"/>
        <v>26.092784706842288</v>
      </c>
      <c r="N28" s="121">
        <f t="shared" si="23"/>
        <v>25.744441884575508</v>
      </c>
      <c r="O28" s="121">
        <f t="shared" si="23"/>
        <v>21.058545580269676</v>
      </c>
      <c r="P28" s="122">
        <f t="shared" si="23"/>
        <v>19.877982462103187</v>
      </c>
      <c r="Q28" s="121">
        <f t="shared" si="23"/>
        <v>21.044426136003551</v>
      </c>
      <c r="R28" s="121">
        <f t="shared" si="23"/>
        <v>21.383687083838247</v>
      </c>
      <c r="S28" s="121">
        <f t="shared" si="23"/>
        <v>20.582585385441877</v>
      </c>
      <c r="T28" s="121">
        <f t="shared" si="23"/>
        <v>20.591179724959165</v>
      </c>
      <c r="U28" s="121">
        <f t="shared" si="23"/>
        <v>20.60596691915288</v>
      </c>
      <c r="V28" s="286">
        <f t="shared" si="23"/>
        <v>19.906124156686367</v>
      </c>
      <c r="W28" s="286">
        <f t="shared" si="23"/>
        <v>20.7488457586152</v>
      </c>
      <c r="X28" s="286">
        <f t="shared" si="23"/>
        <v>23.368625756266205</v>
      </c>
      <c r="Y28" s="121" t="e">
        <f t="shared" si="23"/>
        <v>#DIV/0!</v>
      </c>
      <c r="Z28" s="121" t="e">
        <f t="shared" si="23"/>
        <v>#DIV/0!</v>
      </c>
      <c r="AA28" s="121" t="e">
        <f t="shared" si="23"/>
        <v>#DIV/0!</v>
      </c>
      <c r="AB28" s="121" t="e">
        <f t="shared" si="23"/>
        <v>#DIV/0!</v>
      </c>
      <c r="AC28" s="114">
        <f>AC8/AC$22*100</f>
        <v>27.753763289740075</v>
      </c>
      <c r="AD28" s="137">
        <f>AD8/AD$22*100</f>
        <v>20.865149481972932</v>
      </c>
      <c r="AE28" s="7"/>
    </row>
    <row r="29" spans="1:32" ht="15" x14ac:dyDescent="0.35">
      <c r="A29" s="54" t="s">
        <v>2</v>
      </c>
      <c r="B29" s="113">
        <f t="shared" si="22"/>
        <v>7.392445486068282</v>
      </c>
      <c r="C29" s="129">
        <f t="shared" si="22"/>
        <v>5.3198868924948979</v>
      </c>
      <c r="E29" s="134">
        <f t="shared" ref="E29:AB29" si="24">E9/E$22*100</f>
        <v>5.0916546657228636</v>
      </c>
      <c r="F29" s="119">
        <f t="shared" si="24"/>
        <v>5.8825152062673265</v>
      </c>
      <c r="G29" s="119">
        <f t="shared" si="24"/>
        <v>6.0286165230665736</v>
      </c>
      <c r="H29" s="119">
        <f t="shared" si="24"/>
        <v>5.4565895523569745</v>
      </c>
      <c r="I29" s="119">
        <f t="shared" si="24"/>
        <v>5.8212433285725025</v>
      </c>
      <c r="J29" s="119">
        <f t="shared" si="24"/>
        <v>5.6819235405012822</v>
      </c>
      <c r="K29" s="119">
        <f t="shared" si="24"/>
        <v>5.3415359821483914</v>
      </c>
      <c r="L29" s="119">
        <f t="shared" si="24"/>
        <v>4.7908363757977757</v>
      </c>
      <c r="M29" s="119">
        <f t="shared" si="24"/>
        <v>4.6013521389439331</v>
      </c>
      <c r="N29" s="119">
        <f t="shared" si="24"/>
        <v>5.1189379103789889</v>
      </c>
      <c r="O29" s="119">
        <f t="shared" si="24"/>
        <v>4.5767546387000122</v>
      </c>
      <c r="P29" s="120">
        <f t="shared" si="24"/>
        <v>5.1526068928013053</v>
      </c>
      <c r="Q29" s="119">
        <f t="shared" si="24"/>
        <v>3.8988529057608212</v>
      </c>
      <c r="R29" s="119">
        <f t="shared" si="24"/>
        <v>3.6903319299911299</v>
      </c>
      <c r="S29" s="119">
        <f t="shared" si="24"/>
        <v>3.1571178953994425</v>
      </c>
      <c r="T29" s="119">
        <f t="shared" si="24"/>
        <v>3.062595500289794</v>
      </c>
      <c r="U29" s="119">
        <f t="shared" si="24"/>
        <v>2.8752511980213327</v>
      </c>
      <c r="V29" s="287">
        <f t="shared" si="24"/>
        <v>3.1732126980806443</v>
      </c>
      <c r="W29" s="287">
        <f t="shared" si="24"/>
        <v>3.1016166616010308</v>
      </c>
      <c r="X29" s="287">
        <f t="shared" si="24"/>
        <v>3.0034572169403631</v>
      </c>
      <c r="Y29" s="119" t="e">
        <f t="shared" si="24"/>
        <v>#DIV/0!</v>
      </c>
      <c r="Z29" s="119" t="e">
        <f t="shared" si="24"/>
        <v>#DIV/0!</v>
      </c>
      <c r="AA29" s="119" t="e">
        <f t="shared" si="24"/>
        <v>#DIV/0!</v>
      </c>
      <c r="AB29" s="119" t="e">
        <f t="shared" si="24"/>
        <v>#DIV/0!</v>
      </c>
      <c r="AC29" s="113">
        <f>AC9/AC$22*100</f>
        <v>5.5567161854695044</v>
      </c>
      <c r="AD29" s="135">
        <f>AD9/AD$22*100</f>
        <v>3.2658524457280644</v>
      </c>
      <c r="AE29" s="7"/>
    </row>
    <row r="30" spans="1:32" ht="15" x14ac:dyDescent="0.35">
      <c r="A30" s="55" t="s">
        <v>74</v>
      </c>
      <c r="B30" s="114">
        <f t="shared" si="22"/>
        <v>1.2677658539259623E-2</v>
      </c>
      <c r="C30" s="130">
        <f t="shared" si="22"/>
        <v>7.1890363412093214E-3</v>
      </c>
      <c r="E30" s="136">
        <f t="shared" ref="E30:AD30" si="25">E10/E$22*100</f>
        <v>1.7086089482291487E-2</v>
      </c>
      <c r="F30" s="121">
        <f t="shared" si="25"/>
        <v>2.482655890101099E-2</v>
      </c>
      <c r="G30" s="121">
        <f t="shared" si="25"/>
        <v>7.7621671970814245E-3</v>
      </c>
      <c r="H30" s="121">
        <f t="shared" si="25"/>
        <v>1.5834560511772996E-3</v>
      </c>
      <c r="I30" s="121">
        <f t="shared" si="25"/>
        <v>3.0068405622791852E-3</v>
      </c>
      <c r="J30" s="121">
        <f t="shared" si="25"/>
        <v>3.0905213709552805E-3</v>
      </c>
      <c r="K30" s="121">
        <f t="shared" si="25"/>
        <v>3.099237587553462E-3</v>
      </c>
      <c r="L30" s="121">
        <f t="shared" si="25"/>
        <v>2.7869903291435579E-3</v>
      </c>
      <c r="M30" s="121">
        <f t="shared" si="25"/>
        <v>2.914092551579438E-3</v>
      </c>
      <c r="N30" s="121">
        <f t="shared" si="25"/>
        <v>7.199631378873402E-3</v>
      </c>
      <c r="O30" s="121">
        <f t="shared" si="25"/>
        <v>4.3217701970727209E-3</v>
      </c>
      <c r="P30" s="122">
        <f t="shared" si="25"/>
        <v>1.6994086058051798E-3</v>
      </c>
      <c r="Q30" s="121">
        <f t="shared" si="25"/>
        <v>2.5350148932124978E-3</v>
      </c>
      <c r="R30" s="121">
        <f t="shared" si="25"/>
        <v>3.7477981685759615E-3</v>
      </c>
      <c r="S30" s="121">
        <f t="shared" si="25"/>
        <v>0</v>
      </c>
      <c r="T30" s="121">
        <f t="shared" si="25"/>
        <v>1.3172453764687285E-3</v>
      </c>
      <c r="U30" s="121">
        <f t="shared" si="25"/>
        <v>0</v>
      </c>
      <c r="V30" s="286">
        <f t="shared" si="25"/>
        <v>0</v>
      </c>
      <c r="W30" s="286">
        <f t="shared" si="25"/>
        <v>1.4473246204391183E-3</v>
      </c>
      <c r="X30" s="286">
        <f t="shared" si="25"/>
        <v>0</v>
      </c>
      <c r="Y30" s="121" t="e">
        <f t="shared" si="25"/>
        <v>#DIV/0!</v>
      </c>
      <c r="Z30" s="121" t="e">
        <f t="shared" si="25"/>
        <v>#DIV/0!</v>
      </c>
      <c r="AA30" s="121" t="e">
        <f t="shared" si="25"/>
        <v>#DIV/0!</v>
      </c>
      <c r="AB30" s="121" t="e">
        <f t="shared" si="25"/>
        <v>#DIV/0!</v>
      </c>
      <c r="AC30" s="114">
        <f t="shared" si="25"/>
        <v>8.7363778977236038E-3</v>
      </c>
      <c r="AD30" s="137">
        <f t="shared" si="25"/>
        <v>1.1920412514389641E-3</v>
      </c>
      <c r="AE30" s="7"/>
    </row>
    <row r="31" spans="1:32" ht="15" x14ac:dyDescent="0.35">
      <c r="A31" s="55" t="s">
        <v>50</v>
      </c>
      <c r="B31" s="114">
        <f t="shared" si="22"/>
        <v>15.396273910520858</v>
      </c>
      <c r="C31" s="130">
        <f t="shared" si="22"/>
        <v>15.038076667919492</v>
      </c>
      <c r="E31" s="136">
        <f t="shared" ref="E31:AD31" si="26">E11/E$22*100</f>
        <v>15.874197564011814</v>
      </c>
      <c r="F31" s="121">
        <f t="shared" si="26"/>
        <v>17.857192116188294</v>
      </c>
      <c r="G31" s="121">
        <f t="shared" si="26"/>
        <v>15.577375870009574</v>
      </c>
      <c r="H31" s="121">
        <f t="shared" si="26"/>
        <v>15.068167783003183</v>
      </c>
      <c r="I31" s="121">
        <f t="shared" si="26"/>
        <v>14.718484552356612</v>
      </c>
      <c r="J31" s="121">
        <f t="shared" si="26"/>
        <v>14.803597366875792</v>
      </c>
      <c r="K31" s="121">
        <f t="shared" si="26"/>
        <v>16.34073018037563</v>
      </c>
      <c r="L31" s="121">
        <f t="shared" si="26"/>
        <v>15.927649731055432</v>
      </c>
      <c r="M31" s="121">
        <f t="shared" si="26"/>
        <v>14.009499941718149</v>
      </c>
      <c r="N31" s="121">
        <f t="shared" si="26"/>
        <v>14.710286833314134</v>
      </c>
      <c r="O31" s="121">
        <f t="shared" si="26"/>
        <v>13.012850063385963</v>
      </c>
      <c r="P31" s="122">
        <f t="shared" si="26"/>
        <v>12.283325402759839</v>
      </c>
      <c r="Q31" s="121">
        <f t="shared" si="26"/>
        <v>9.8662779643830412</v>
      </c>
      <c r="R31" s="121">
        <f t="shared" si="26"/>
        <v>7.2919659699926296</v>
      </c>
      <c r="S31" s="121">
        <f t="shared" si="26"/>
        <v>9.0611128596390316</v>
      </c>
      <c r="T31" s="121">
        <f t="shared" si="26"/>
        <v>10.456293798408769</v>
      </c>
      <c r="U31" s="121">
        <f t="shared" si="26"/>
        <v>11.476529087442676</v>
      </c>
      <c r="V31" s="286">
        <f t="shared" si="26"/>
        <v>13.83165106427488</v>
      </c>
      <c r="W31" s="286">
        <f t="shared" si="26"/>
        <v>16.885936346663193</v>
      </c>
      <c r="X31" s="286">
        <f t="shared" si="26"/>
        <v>14.485198789974071</v>
      </c>
      <c r="Y31" s="121" t="e">
        <f t="shared" si="26"/>
        <v>#DIV/0!</v>
      </c>
      <c r="Z31" s="121" t="e">
        <f t="shared" si="26"/>
        <v>#DIV/0!</v>
      </c>
      <c r="AA31" s="121" t="e">
        <f t="shared" si="26"/>
        <v>#DIV/0!</v>
      </c>
      <c r="AB31" s="121" t="e">
        <f t="shared" si="26"/>
        <v>#DIV/0!</v>
      </c>
      <c r="AC31" s="114">
        <f t="shared" si="26"/>
        <v>15.790243365100828</v>
      </c>
      <c r="AD31" s="137">
        <f t="shared" si="26"/>
        <v>11.311790309726376</v>
      </c>
      <c r="AE31" s="7"/>
    </row>
    <row r="32" spans="1:32" ht="15" x14ac:dyDescent="0.35">
      <c r="A32" s="60" t="s">
        <v>48</v>
      </c>
      <c r="B32" s="114">
        <f t="shared" si="22"/>
        <v>15.305817103646142</v>
      </c>
      <c r="C32" s="130">
        <f t="shared" si="22"/>
        <v>15.038076667919492</v>
      </c>
      <c r="E32" s="136">
        <f t="shared" ref="E32:AD32" si="27">E12/E$22*100</f>
        <v>15.874197564011814</v>
      </c>
      <c r="F32" s="121">
        <f t="shared" si="27"/>
        <v>17.857192116188294</v>
      </c>
      <c r="G32" s="121">
        <f t="shared" si="27"/>
        <v>15.577375870009574</v>
      </c>
      <c r="H32" s="121">
        <f t="shared" si="27"/>
        <v>15.068167783003183</v>
      </c>
      <c r="I32" s="121">
        <f t="shared" si="27"/>
        <v>14.718484552356612</v>
      </c>
      <c r="J32" s="121">
        <f t="shared" si="27"/>
        <v>14.803597366875792</v>
      </c>
      <c r="K32" s="121">
        <f t="shared" si="27"/>
        <v>16.34073018037563</v>
      </c>
      <c r="L32" s="121">
        <f t="shared" si="27"/>
        <v>15.927649731055432</v>
      </c>
      <c r="M32" s="121">
        <f t="shared" si="27"/>
        <v>14.009499941718149</v>
      </c>
      <c r="N32" s="121">
        <f t="shared" si="27"/>
        <v>14.710286833314134</v>
      </c>
      <c r="O32" s="121">
        <f t="shared" si="27"/>
        <v>13.012850063385963</v>
      </c>
      <c r="P32" s="122">
        <f t="shared" si="27"/>
        <v>12.283325402759839</v>
      </c>
      <c r="Q32" s="121">
        <f t="shared" si="27"/>
        <v>9.8662779643830412</v>
      </c>
      <c r="R32" s="121">
        <f t="shared" si="27"/>
        <v>7.2919659699926296</v>
      </c>
      <c r="S32" s="121">
        <f t="shared" si="27"/>
        <v>9.0611128596390316</v>
      </c>
      <c r="T32" s="121">
        <f t="shared" si="27"/>
        <v>10.456293798408769</v>
      </c>
      <c r="U32" s="121">
        <f t="shared" si="27"/>
        <v>11.476529087442676</v>
      </c>
      <c r="V32" s="286">
        <f t="shared" si="27"/>
        <v>13.83165106427488</v>
      </c>
      <c r="W32" s="286">
        <f t="shared" si="27"/>
        <v>16.885936346663193</v>
      </c>
      <c r="X32" s="286">
        <f t="shared" si="27"/>
        <v>14.485198789974071</v>
      </c>
      <c r="Y32" s="121" t="e">
        <f t="shared" si="27"/>
        <v>#DIV/0!</v>
      </c>
      <c r="Z32" s="121" t="e">
        <f t="shared" si="27"/>
        <v>#DIV/0!</v>
      </c>
      <c r="AA32" s="121" t="e">
        <f t="shared" si="27"/>
        <v>#DIV/0!</v>
      </c>
      <c r="AB32" s="121" t="e">
        <f t="shared" si="27"/>
        <v>#DIV/0!</v>
      </c>
      <c r="AC32" s="114">
        <f t="shared" si="27"/>
        <v>15.790243365100828</v>
      </c>
      <c r="AD32" s="137">
        <f t="shared" si="27"/>
        <v>11.311790309726376</v>
      </c>
      <c r="AE32" s="7"/>
    </row>
    <row r="33" spans="1:32" ht="15" x14ac:dyDescent="0.35">
      <c r="A33" s="61" t="s">
        <v>49</v>
      </c>
      <c r="B33" s="114">
        <f t="shared" si="22"/>
        <v>9.0456806874717327E-2</v>
      </c>
      <c r="C33" s="130">
        <f t="shared" si="22"/>
        <v>0</v>
      </c>
      <c r="E33" s="136">
        <f t="shared" ref="E33:AD33" si="28">E13/E$22*100</f>
        <v>0</v>
      </c>
      <c r="F33" s="121">
        <f t="shared" si="28"/>
        <v>0</v>
      </c>
      <c r="G33" s="121">
        <f t="shared" si="28"/>
        <v>0</v>
      </c>
      <c r="H33" s="121">
        <f t="shared" si="28"/>
        <v>0</v>
      </c>
      <c r="I33" s="121">
        <f t="shared" si="28"/>
        <v>0</v>
      </c>
      <c r="J33" s="121">
        <f t="shared" si="28"/>
        <v>0</v>
      </c>
      <c r="K33" s="121">
        <f t="shared" si="28"/>
        <v>0</v>
      </c>
      <c r="L33" s="121">
        <f t="shared" si="28"/>
        <v>0</v>
      </c>
      <c r="M33" s="121">
        <f t="shared" si="28"/>
        <v>0</v>
      </c>
      <c r="N33" s="121">
        <f t="shared" si="28"/>
        <v>0</v>
      </c>
      <c r="O33" s="121">
        <f t="shared" si="28"/>
        <v>0</v>
      </c>
      <c r="P33" s="122">
        <f t="shared" si="28"/>
        <v>0</v>
      </c>
      <c r="Q33" s="121">
        <f t="shared" si="28"/>
        <v>0</v>
      </c>
      <c r="R33" s="121">
        <f t="shared" si="28"/>
        <v>0</v>
      </c>
      <c r="S33" s="121">
        <f t="shared" si="28"/>
        <v>0</v>
      </c>
      <c r="T33" s="121">
        <f t="shared" si="28"/>
        <v>0</v>
      </c>
      <c r="U33" s="121">
        <f t="shared" si="28"/>
        <v>0</v>
      </c>
      <c r="V33" s="286">
        <f t="shared" si="28"/>
        <v>0</v>
      </c>
      <c r="W33" s="286">
        <f t="shared" si="28"/>
        <v>0</v>
      </c>
      <c r="X33" s="286">
        <f t="shared" si="28"/>
        <v>0</v>
      </c>
      <c r="Y33" s="121" t="e">
        <f t="shared" si="28"/>
        <v>#DIV/0!</v>
      </c>
      <c r="Z33" s="121" t="e">
        <f t="shared" si="28"/>
        <v>#DIV/0!</v>
      </c>
      <c r="AA33" s="121" t="e">
        <f t="shared" si="28"/>
        <v>#DIV/0!</v>
      </c>
      <c r="AB33" s="121" t="e">
        <f t="shared" si="28"/>
        <v>#DIV/0!</v>
      </c>
      <c r="AC33" s="114">
        <f t="shared" si="28"/>
        <v>0</v>
      </c>
      <c r="AD33" s="137">
        <f t="shared" si="28"/>
        <v>0</v>
      </c>
      <c r="AE33" s="7"/>
    </row>
    <row r="34" spans="1:32" ht="15" x14ac:dyDescent="0.35">
      <c r="A34" s="55" t="s">
        <v>51</v>
      </c>
      <c r="B34" s="115">
        <f t="shared" si="22"/>
        <v>38.864675703210303</v>
      </c>
      <c r="C34" s="131">
        <f t="shared" si="22"/>
        <v>45.114230003758479</v>
      </c>
      <c r="E34" s="138">
        <f t="shared" ref="E34:AD34" si="29">E14/E$22*100</f>
        <v>44.706973565378696</v>
      </c>
      <c r="F34" s="123">
        <f t="shared" si="29"/>
        <v>42.883742741679654</v>
      </c>
      <c r="G34" s="123">
        <f t="shared" si="29"/>
        <v>45.329762736422673</v>
      </c>
      <c r="H34" s="123">
        <f t="shared" si="29"/>
        <v>45.042990831789467</v>
      </c>
      <c r="I34" s="123">
        <f t="shared" si="29"/>
        <v>44.959783507479514</v>
      </c>
      <c r="J34" s="123">
        <f t="shared" si="29"/>
        <v>46.31918904719226</v>
      </c>
      <c r="K34" s="123">
        <f t="shared" si="29"/>
        <v>45.929151428748526</v>
      </c>
      <c r="L34" s="123">
        <f t="shared" si="29"/>
        <v>44.031660210139073</v>
      </c>
      <c r="M34" s="123">
        <f t="shared" si="29"/>
        <v>48.28214244084392</v>
      </c>
      <c r="N34" s="123">
        <f t="shared" si="29"/>
        <v>47.832910954959104</v>
      </c>
      <c r="O34" s="123">
        <f t="shared" si="29"/>
        <v>41.246974760862045</v>
      </c>
      <c r="P34" s="124">
        <f t="shared" si="29"/>
        <v>44.497314934402823</v>
      </c>
      <c r="Q34" s="123">
        <f t="shared" si="29"/>
        <v>54.469865010456942</v>
      </c>
      <c r="R34" s="123">
        <f t="shared" si="29"/>
        <v>53.065074268867043</v>
      </c>
      <c r="S34" s="123">
        <f t="shared" si="29"/>
        <v>51.162891655180644</v>
      </c>
      <c r="T34" s="123">
        <f t="shared" si="29"/>
        <v>50.966858106328047</v>
      </c>
      <c r="U34" s="123">
        <f t="shared" si="29"/>
        <v>49.30308651517494</v>
      </c>
      <c r="V34" s="288">
        <f t="shared" si="29"/>
        <v>48.046650279797085</v>
      </c>
      <c r="W34" s="288">
        <f t="shared" si="29"/>
        <v>50.333608325011213</v>
      </c>
      <c r="X34" s="288">
        <f t="shared" si="29"/>
        <v>49.451707000864303</v>
      </c>
      <c r="Y34" s="123" t="e">
        <f t="shared" si="29"/>
        <v>#DIV/0!</v>
      </c>
      <c r="Z34" s="123" t="e">
        <f t="shared" si="29"/>
        <v>#DIV/0!</v>
      </c>
      <c r="AA34" s="123" t="e">
        <f t="shared" si="29"/>
        <v>#DIV/0!</v>
      </c>
      <c r="AB34" s="123" t="e">
        <f t="shared" si="29"/>
        <v>#DIV/0!</v>
      </c>
      <c r="AC34" s="115">
        <f t="shared" si="29"/>
        <v>44.921505543801537</v>
      </c>
      <c r="AD34" s="139">
        <f t="shared" si="29"/>
        <v>50.983944907259193</v>
      </c>
      <c r="AE34" s="7"/>
    </row>
    <row r="35" spans="1:32" ht="15" x14ac:dyDescent="0.35">
      <c r="A35" s="60" t="s">
        <v>52</v>
      </c>
      <c r="B35" s="115">
        <f t="shared" si="22"/>
        <v>36.834537139828868</v>
      </c>
      <c r="C35" s="131">
        <f t="shared" si="22"/>
        <v>42.758874676178053</v>
      </c>
      <c r="E35" s="138">
        <f t="shared" ref="E35:AD35" si="30">E15/E$22*100</f>
        <v>42.471136713124558</v>
      </c>
      <c r="F35" s="123">
        <f t="shared" si="30"/>
        <v>40.700384811662964</v>
      </c>
      <c r="G35" s="123">
        <f t="shared" si="30"/>
        <v>42.707443918342001</v>
      </c>
      <c r="H35" s="123">
        <f t="shared" si="30"/>
        <v>42.50787769385461</v>
      </c>
      <c r="I35" s="123">
        <f t="shared" si="30"/>
        <v>42.447568217695256</v>
      </c>
      <c r="J35" s="123">
        <f t="shared" si="30"/>
        <v>43.856043514540907</v>
      </c>
      <c r="K35" s="123">
        <f t="shared" si="30"/>
        <v>43.350585755904049</v>
      </c>
      <c r="L35" s="123">
        <f t="shared" si="30"/>
        <v>41.503859981605864</v>
      </c>
      <c r="M35" s="123">
        <f t="shared" si="30"/>
        <v>46.083459610677238</v>
      </c>
      <c r="N35" s="123">
        <f t="shared" si="30"/>
        <v>45.585186038474831</v>
      </c>
      <c r="O35" s="123">
        <f t="shared" si="30"/>
        <v>39.221505128500631</v>
      </c>
      <c r="P35" s="124">
        <f t="shared" si="30"/>
        <v>42.254095574739992</v>
      </c>
      <c r="Q35" s="123">
        <f t="shared" si="30"/>
        <v>52.53184612459598</v>
      </c>
      <c r="R35" s="123">
        <f t="shared" si="30"/>
        <v>51.393556285682166</v>
      </c>
      <c r="S35" s="123">
        <f t="shared" si="30"/>
        <v>49.601154751956237</v>
      </c>
      <c r="T35" s="123">
        <f t="shared" si="30"/>
        <v>49.423046525106699</v>
      </c>
      <c r="U35" s="123">
        <f t="shared" si="30"/>
        <v>47.375946823311175</v>
      </c>
      <c r="V35" s="288">
        <f t="shared" si="30"/>
        <v>46.16390356152921</v>
      </c>
      <c r="W35" s="288">
        <f t="shared" si="30"/>
        <v>48.162621394352541</v>
      </c>
      <c r="X35" s="288">
        <f t="shared" si="30"/>
        <v>47.420592048401041</v>
      </c>
      <c r="Y35" s="123" t="e">
        <f t="shared" si="30"/>
        <v>#DIV/0!</v>
      </c>
      <c r="Z35" s="123" t="e">
        <f t="shared" si="30"/>
        <v>#DIV/0!</v>
      </c>
      <c r="AA35" s="123" t="e">
        <f t="shared" si="30"/>
        <v>#DIV/0!</v>
      </c>
      <c r="AB35" s="123" t="e">
        <f t="shared" si="30"/>
        <v>#DIV/0!</v>
      </c>
      <c r="AC35" s="115">
        <f t="shared" si="30"/>
        <v>42.475509653697578</v>
      </c>
      <c r="AD35" s="139">
        <f t="shared" si="30"/>
        <v>49.167614623280912</v>
      </c>
      <c r="AE35" s="7"/>
    </row>
    <row r="36" spans="1:32" ht="15" x14ac:dyDescent="0.35">
      <c r="A36" s="61" t="s">
        <v>43</v>
      </c>
      <c r="B36" s="115">
        <f t="shared" si="22"/>
        <v>2.0188314625221002</v>
      </c>
      <c r="C36" s="131">
        <f t="shared" si="22"/>
        <v>2.2979691602953305</v>
      </c>
      <c r="E36" s="138">
        <f t="shared" ref="E36:AD36" si="31">E16/E$22*100</f>
        <v>2.1857990187702896</v>
      </c>
      <c r="F36" s="123">
        <f t="shared" si="31"/>
        <v>2.144738838392894</v>
      </c>
      <c r="G36" s="123">
        <f t="shared" si="31"/>
        <v>2.5809205930295738</v>
      </c>
      <c r="H36" s="123">
        <f t="shared" si="31"/>
        <v>2.3862682691241903</v>
      </c>
      <c r="I36" s="123">
        <f t="shared" si="31"/>
        <v>2.4280237540404417</v>
      </c>
      <c r="J36" s="123">
        <f t="shared" si="31"/>
        <v>2.4090614086596411</v>
      </c>
      <c r="K36" s="123">
        <f t="shared" si="31"/>
        <v>2.5398252030000621</v>
      </c>
      <c r="L36" s="123">
        <f t="shared" si="31"/>
        <v>2.4609124606337613</v>
      </c>
      <c r="M36" s="123">
        <f t="shared" si="31"/>
        <v>2.1418580254108868</v>
      </c>
      <c r="N36" s="123">
        <f t="shared" si="31"/>
        <v>2.2045271282110357</v>
      </c>
      <c r="O36" s="123">
        <f t="shared" si="31"/>
        <v>1.9923360608505243</v>
      </c>
      <c r="P36" s="124">
        <f t="shared" si="31"/>
        <v>2.1956359187002921</v>
      </c>
      <c r="Q36" s="123">
        <f t="shared" si="31"/>
        <v>1.8923886177831295</v>
      </c>
      <c r="R36" s="123">
        <f t="shared" si="31"/>
        <v>1.6402863317800793</v>
      </c>
      <c r="S36" s="123">
        <f t="shared" si="31"/>
        <v>1.5031310708587926</v>
      </c>
      <c r="T36" s="123">
        <f t="shared" si="31"/>
        <v>1.4647768586332262</v>
      </c>
      <c r="U36" s="123">
        <f t="shared" si="31"/>
        <v>1.4530839387849745</v>
      </c>
      <c r="V36" s="288">
        <f t="shared" si="31"/>
        <v>1.3375346477694681</v>
      </c>
      <c r="W36" s="288">
        <f t="shared" si="31"/>
        <v>1.4241674265120925</v>
      </c>
      <c r="X36" s="288">
        <f t="shared" si="31"/>
        <v>1.3234658599827138</v>
      </c>
      <c r="Y36" s="123" t="e">
        <f t="shared" si="31"/>
        <v>#DIV/0!</v>
      </c>
      <c r="Z36" s="123" t="e">
        <f t="shared" si="31"/>
        <v>#DIV/0!</v>
      </c>
      <c r="AA36" s="123" t="e">
        <f t="shared" si="31"/>
        <v>#DIV/0!</v>
      </c>
      <c r="AB36" s="123" t="e">
        <f t="shared" si="31"/>
        <v>#DIV/0!</v>
      </c>
      <c r="AC36" s="115">
        <f t="shared" si="31"/>
        <v>2.3823722684574977</v>
      </c>
      <c r="AD36" s="139">
        <f t="shared" si="31"/>
        <v>1.5203634704067244</v>
      </c>
      <c r="AE36" s="7"/>
    </row>
    <row r="37" spans="1:32" ht="15" x14ac:dyDescent="0.35">
      <c r="A37" s="61" t="s">
        <v>77</v>
      </c>
      <c r="B37" s="115">
        <f t="shared" si="22"/>
        <v>1.1307100859339666E-2</v>
      </c>
      <c r="C37" s="131">
        <f t="shared" si="22"/>
        <v>5.7386167285091959E-2</v>
      </c>
      <c r="E37" s="138">
        <f t="shared" ref="E37:AD37" si="32">E17/E$22*100</f>
        <v>5.0037833483853648E-2</v>
      </c>
      <c r="F37" s="123">
        <f t="shared" si="32"/>
        <v>3.8619091623794878E-2</v>
      </c>
      <c r="G37" s="123">
        <f t="shared" si="32"/>
        <v>4.139822505110094E-2</v>
      </c>
      <c r="H37" s="123">
        <f t="shared" si="32"/>
        <v>0.14884486881066616</v>
      </c>
      <c r="I37" s="123">
        <f t="shared" si="32"/>
        <v>8.4191535743817186E-2</v>
      </c>
      <c r="J37" s="123">
        <f t="shared" si="32"/>
        <v>5.40841239917174E-2</v>
      </c>
      <c r="K37" s="123">
        <f t="shared" si="32"/>
        <v>3.8740469844418271E-2</v>
      </c>
      <c r="L37" s="123">
        <f t="shared" si="32"/>
        <v>6.6887767899445394E-2</v>
      </c>
      <c r="M37" s="123">
        <f t="shared" si="32"/>
        <v>5.6824804755799048E-2</v>
      </c>
      <c r="N37" s="123">
        <f t="shared" si="32"/>
        <v>4.319778827324041E-2</v>
      </c>
      <c r="O37" s="123">
        <f t="shared" si="32"/>
        <v>3.3133571510890858E-2</v>
      </c>
      <c r="P37" s="124">
        <f t="shared" si="32"/>
        <v>4.7583440962545034E-2</v>
      </c>
      <c r="Q37" s="123">
        <f t="shared" si="32"/>
        <v>4.5630268077824956E-2</v>
      </c>
      <c r="R37" s="123">
        <f t="shared" si="32"/>
        <v>3.1231651404799679E-2</v>
      </c>
      <c r="S37" s="123">
        <f t="shared" si="32"/>
        <v>5.8605832365613571E-2</v>
      </c>
      <c r="T37" s="123">
        <f t="shared" si="32"/>
        <v>7.9034722588123718E-2</v>
      </c>
      <c r="U37" s="123">
        <f t="shared" si="32"/>
        <v>0.474055753078786</v>
      </c>
      <c r="V37" s="288">
        <f t="shared" si="32"/>
        <v>0.54521207049840492</v>
      </c>
      <c r="W37" s="288">
        <f t="shared" si="32"/>
        <v>0.74681950414658504</v>
      </c>
      <c r="X37" s="288">
        <f t="shared" si="32"/>
        <v>0.70764909248055308</v>
      </c>
      <c r="Y37" s="123" t="e">
        <f t="shared" si="32"/>
        <v>#DIV/0!</v>
      </c>
      <c r="Z37" s="123" t="e">
        <f t="shared" si="32"/>
        <v>#DIV/0!</v>
      </c>
      <c r="AA37" s="123" t="e">
        <f t="shared" si="32"/>
        <v>#DIV/0!</v>
      </c>
      <c r="AB37" s="123" t="e">
        <f t="shared" si="32"/>
        <v>#DIV/0!</v>
      </c>
      <c r="AC37" s="115">
        <f t="shared" si="32"/>
        <v>6.3623621646465386E-2</v>
      </c>
      <c r="AD37" s="139">
        <f t="shared" si="32"/>
        <v>0.29596681357155991</v>
      </c>
      <c r="AE37" s="7"/>
    </row>
    <row r="38" spans="1:32" s="42" customFormat="1" ht="15" x14ac:dyDescent="0.35">
      <c r="A38" s="55" t="s">
        <v>53</v>
      </c>
      <c r="B38" s="115">
        <f t="shared" si="22"/>
        <v>4.6365966311692226</v>
      </c>
      <c r="C38" s="131">
        <f t="shared" si="22"/>
        <v>8.2573019168241117</v>
      </c>
      <c r="D38" s="7"/>
      <c r="E38" s="138">
        <f t="shared" ref="E38:AD38" si="33">E18/E$22*100</f>
        <v>4.6315506846640142</v>
      </c>
      <c r="F38" s="123">
        <f t="shared" si="33"/>
        <v>5.1597864915934517</v>
      </c>
      <c r="G38" s="123">
        <f t="shared" si="33"/>
        <v>6.9794820047090482</v>
      </c>
      <c r="H38" s="123">
        <f t="shared" si="33"/>
        <v>5.7701138504900795</v>
      </c>
      <c r="I38" s="123">
        <f t="shared" si="33"/>
        <v>6.2812899346012179</v>
      </c>
      <c r="J38" s="123">
        <f t="shared" si="33"/>
        <v>7.1823716661000709</v>
      </c>
      <c r="K38" s="123">
        <f t="shared" si="33"/>
        <v>5.6979483047170394</v>
      </c>
      <c r="L38" s="123">
        <f t="shared" si="33"/>
        <v>6.552214263816504</v>
      </c>
      <c r="M38" s="123">
        <f t="shared" si="33"/>
        <v>7.0113066791001284</v>
      </c>
      <c r="N38" s="123">
        <f t="shared" si="33"/>
        <v>6.5862227853933879</v>
      </c>
      <c r="O38" s="123">
        <f t="shared" si="33"/>
        <v>20.100553186585227</v>
      </c>
      <c r="P38" s="124">
        <f t="shared" si="33"/>
        <v>18.187070899327036</v>
      </c>
      <c r="Q38" s="123">
        <f t="shared" si="33"/>
        <v>10.718042968502441</v>
      </c>
      <c r="R38" s="123">
        <f t="shared" si="33"/>
        <v>14.565192949142377</v>
      </c>
      <c r="S38" s="123">
        <f t="shared" si="33"/>
        <v>16.036292204339002</v>
      </c>
      <c r="T38" s="123">
        <f t="shared" si="33"/>
        <v>14.921755624637759</v>
      </c>
      <c r="U38" s="123">
        <f t="shared" si="33"/>
        <v>15.739166280208172</v>
      </c>
      <c r="V38" s="288">
        <f t="shared" si="33"/>
        <v>15.042361801161027</v>
      </c>
      <c r="W38" s="288">
        <f t="shared" si="33"/>
        <v>8.9285455834889209</v>
      </c>
      <c r="X38" s="288">
        <f t="shared" si="33"/>
        <v>9.691011235955056</v>
      </c>
      <c r="Y38" s="123" t="e">
        <f t="shared" si="33"/>
        <v>#DIV/0!</v>
      </c>
      <c r="Z38" s="123" t="e">
        <f t="shared" si="33"/>
        <v>#DIV/0!</v>
      </c>
      <c r="AA38" s="123" t="e">
        <f t="shared" si="33"/>
        <v>#DIV/0!</v>
      </c>
      <c r="AB38" s="123" t="e">
        <f t="shared" si="33"/>
        <v>#DIV/0!</v>
      </c>
      <c r="AC38" s="115">
        <f t="shared" si="33"/>
        <v>5.9690352379903295</v>
      </c>
      <c r="AD38" s="139">
        <f t="shared" si="33"/>
        <v>13.572070814062002</v>
      </c>
      <c r="AE38" s="7"/>
      <c r="AF38" s="7"/>
    </row>
    <row r="39" spans="1:32" ht="15" x14ac:dyDescent="0.35">
      <c r="A39" s="61" t="s">
        <v>55</v>
      </c>
      <c r="B39" s="115">
        <f t="shared" si="22"/>
        <v>2.9381330263284133</v>
      </c>
      <c r="C39" s="131">
        <f t="shared" si="22"/>
        <v>5.4601361628707714</v>
      </c>
      <c r="E39" s="138">
        <f t="shared" ref="E39:AD39" si="34">E19/E$22*100</f>
        <v>2.9424686958431985</v>
      </c>
      <c r="F39" s="123">
        <f t="shared" si="34"/>
        <v>3.2150393776809234</v>
      </c>
      <c r="G39" s="123">
        <f t="shared" si="34"/>
        <v>4.4153794406064835</v>
      </c>
      <c r="H39" s="123">
        <f t="shared" si="34"/>
        <v>2.9673966399062595</v>
      </c>
      <c r="I39" s="123">
        <f t="shared" si="34"/>
        <v>3.2233330827632862</v>
      </c>
      <c r="J39" s="123">
        <f t="shared" si="34"/>
        <v>3.9342337052260716</v>
      </c>
      <c r="K39" s="123">
        <f t="shared" si="34"/>
        <v>2.8048100167358831</v>
      </c>
      <c r="L39" s="123">
        <f t="shared" si="34"/>
        <v>3.3499623756305565</v>
      </c>
      <c r="M39" s="123">
        <f t="shared" si="34"/>
        <v>3.7154680032637839</v>
      </c>
      <c r="N39" s="123">
        <f t="shared" si="34"/>
        <v>3.5220596705448677</v>
      </c>
      <c r="O39" s="123">
        <f t="shared" si="34"/>
        <v>17.291402558487956</v>
      </c>
      <c r="P39" s="124">
        <f t="shared" si="34"/>
        <v>14.550336482903949</v>
      </c>
      <c r="Q39" s="123">
        <f t="shared" si="34"/>
        <v>7.6925026934533234</v>
      </c>
      <c r="R39" s="123">
        <f t="shared" si="34"/>
        <v>11.508238909640585</v>
      </c>
      <c r="S39" s="123">
        <f t="shared" si="34"/>
        <v>12.294201278475381</v>
      </c>
      <c r="T39" s="123">
        <f t="shared" si="34"/>
        <v>10.784287897149481</v>
      </c>
      <c r="U39" s="123">
        <f t="shared" si="34"/>
        <v>11.391508218683979</v>
      </c>
      <c r="V39" s="288">
        <f t="shared" si="34"/>
        <v>10.849327964018618</v>
      </c>
      <c r="W39" s="288">
        <f t="shared" si="34"/>
        <v>4.1060599481857789</v>
      </c>
      <c r="X39" s="288">
        <f t="shared" si="34"/>
        <v>4.4160544511668105</v>
      </c>
      <c r="Y39" s="123" t="e">
        <f t="shared" si="34"/>
        <v>#DIV/0!</v>
      </c>
      <c r="Z39" s="123" t="e">
        <f t="shared" si="34"/>
        <v>#DIV/0!</v>
      </c>
      <c r="AA39" s="123" t="e">
        <f t="shared" si="34"/>
        <v>#DIV/0!</v>
      </c>
      <c r="AB39" s="123" t="e">
        <f t="shared" si="34"/>
        <v>#DIV/0!</v>
      </c>
      <c r="AC39" s="115">
        <f t="shared" si="34"/>
        <v>3.3674938370551568</v>
      </c>
      <c r="AD39" s="139">
        <f t="shared" si="34"/>
        <v>9.6059792789172178</v>
      </c>
      <c r="AE39" s="7"/>
    </row>
    <row r="40" spans="1:32" ht="15" x14ac:dyDescent="0.35">
      <c r="A40" s="61" t="s">
        <v>54</v>
      </c>
      <c r="B40" s="115">
        <f t="shared" si="22"/>
        <v>1.6984636048408097</v>
      </c>
      <c r="C40" s="131">
        <f t="shared" si="22"/>
        <v>2.7971657539533394</v>
      </c>
      <c r="E40" s="138">
        <f t="shared" ref="E40:AD40" si="35">E20/E$22*100</f>
        <v>1.6890819888208157</v>
      </c>
      <c r="F40" s="123">
        <f t="shared" si="35"/>
        <v>1.9447471139125279</v>
      </c>
      <c r="G40" s="123">
        <f t="shared" si="35"/>
        <v>2.5641025641025639</v>
      </c>
      <c r="H40" s="123">
        <f t="shared" si="35"/>
        <v>2.8027172105838201</v>
      </c>
      <c r="I40" s="123">
        <f t="shared" si="35"/>
        <v>3.0579568518379312</v>
      </c>
      <c r="J40" s="123">
        <f t="shared" si="35"/>
        <v>3.2481379608739993</v>
      </c>
      <c r="K40" s="123">
        <f t="shared" si="35"/>
        <v>2.8931382879811567</v>
      </c>
      <c r="L40" s="123">
        <f t="shared" si="35"/>
        <v>3.2022518881859483</v>
      </c>
      <c r="M40" s="123">
        <f t="shared" si="35"/>
        <v>3.2958386758363449</v>
      </c>
      <c r="N40" s="123">
        <f t="shared" si="35"/>
        <v>3.0641631148485198</v>
      </c>
      <c r="O40" s="123">
        <f t="shared" si="35"/>
        <v>2.8091506280972687</v>
      </c>
      <c r="P40" s="124">
        <f t="shared" si="35"/>
        <v>3.6367344164230846</v>
      </c>
      <c r="Q40" s="123">
        <f t="shared" si="35"/>
        <v>3.0255402750491158</v>
      </c>
      <c r="R40" s="123">
        <f t="shared" si="35"/>
        <v>3.0569540395017927</v>
      </c>
      <c r="S40" s="123">
        <f t="shared" si="35"/>
        <v>3.7420909258636219</v>
      </c>
      <c r="T40" s="123">
        <f t="shared" si="35"/>
        <v>4.1374677274882767</v>
      </c>
      <c r="U40" s="123">
        <f t="shared" si="35"/>
        <v>4.347658061524192</v>
      </c>
      <c r="V40" s="288">
        <f t="shared" si="35"/>
        <v>4.1930338371424094</v>
      </c>
      <c r="W40" s="288">
        <f t="shared" si="35"/>
        <v>4.822485635303142</v>
      </c>
      <c r="X40" s="288">
        <f t="shared" si="35"/>
        <v>5.2749567847882455</v>
      </c>
      <c r="Y40" s="123" t="e">
        <f t="shared" si="35"/>
        <v>#DIV/0!</v>
      </c>
      <c r="Z40" s="123" t="e">
        <f t="shared" si="35"/>
        <v>#DIV/0!</v>
      </c>
      <c r="AA40" s="123" t="e">
        <f t="shared" si="35"/>
        <v>#DIV/0!</v>
      </c>
      <c r="AB40" s="123" t="e">
        <f t="shared" si="35"/>
        <v>#DIV/0!</v>
      </c>
      <c r="AC40" s="115">
        <f t="shared" si="35"/>
        <v>2.6015414009351723</v>
      </c>
      <c r="AD40" s="139">
        <f t="shared" si="35"/>
        <v>3.9660915351447819</v>
      </c>
      <c r="AE40" s="187"/>
    </row>
    <row r="41" spans="1:32" ht="15.6" thickBot="1" x14ac:dyDescent="0.4">
      <c r="A41" s="185" t="s">
        <v>47</v>
      </c>
      <c r="B41" s="44">
        <f t="shared" si="22"/>
        <v>0</v>
      </c>
      <c r="C41" s="186">
        <f t="shared" si="22"/>
        <v>0</v>
      </c>
      <c r="E41" s="136">
        <f t="shared" ref="E41:AD41" si="36">E21/E$22*100</f>
        <v>0</v>
      </c>
      <c r="F41" s="121">
        <f t="shared" si="36"/>
        <v>0</v>
      </c>
      <c r="G41" s="121">
        <f t="shared" si="36"/>
        <v>0</v>
      </c>
      <c r="H41" s="121">
        <f t="shared" si="36"/>
        <v>0</v>
      </c>
      <c r="I41" s="121">
        <f t="shared" si="36"/>
        <v>0</v>
      </c>
      <c r="J41" s="121">
        <f t="shared" si="36"/>
        <v>0</v>
      </c>
      <c r="K41" s="121">
        <f t="shared" si="36"/>
        <v>0</v>
      </c>
      <c r="L41" s="121">
        <f t="shared" si="36"/>
        <v>0</v>
      </c>
      <c r="M41" s="121">
        <f t="shared" si="36"/>
        <v>0</v>
      </c>
      <c r="N41" s="121">
        <f t="shared" si="36"/>
        <v>0</v>
      </c>
      <c r="O41" s="121">
        <f t="shared" si="36"/>
        <v>0</v>
      </c>
      <c r="P41" s="122">
        <f t="shared" si="36"/>
        <v>0</v>
      </c>
      <c r="Q41" s="121">
        <f t="shared" si="36"/>
        <v>0</v>
      </c>
      <c r="R41" s="121">
        <f t="shared" si="36"/>
        <v>0</v>
      </c>
      <c r="S41" s="121">
        <f t="shared" si="36"/>
        <v>0</v>
      </c>
      <c r="T41" s="121">
        <f t="shared" si="36"/>
        <v>0</v>
      </c>
      <c r="U41" s="121">
        <f t="shared" si="36"/>
        <v>0</v>
      </c>
      <c r="V41" s="286">
        <f t="shared" si="36"/>
        <v>0</v>
      </c>
      <c r="W41" s="286">
        <f t="shared" si="36"/>
        <v>0</v>
      </c>
      <c r="X41" s="286">
        <f t="shared" si="36"/>
        <v>0</v>
      </c>
      <c r="Y41" s="121" t="e">
        <f t="shared" si="36"/>
        <v>#DIV/0!</v>
      </c>
      <c r="Z41" s="121" t="e">
        <f t="shared" si="36"/>
        <v>#DIV/0!</v>
      </c>
      <c r="AA41" s="121" t="e">
        <f t="shared" si="36"/>
        <v>#DIV/0!</v>
      </c>
      <c r="AB41" s="121" t="e">
        <f t="shared" si="36"/>
        <v>#DIV/0!</v>
      </c>
      <c r="AC41" s="171">
        <f t="shared" si="36"/>
        <v>0</v>
      </c>
      <c r="AD41" s="139">
        <f t="shared" si="36"/>
        <v>0</v>
      </c>
      <c r="AE41" s="7"/>
    </row>
    <row r="42" spans="1:32" ht="15.6" thickBot="1" x14ac:dyDescent="0.4">
      <c r="A42" s="53" t="s">
        <v>4</v>
      </c>
      <c r="B42" s="116">
        <f t="shared" si="22"/>
        <v>100</v>
      </c>
      <c r="C42" s="132">
        <f t="shared" si="22"/>
        <v>100</v>
      </c>
      <c r="E42" s="140">
        <f t="shared" ref="E42:AD42" si="37">E22/E$22*100</f>
        <v>100</v>
      </c>
      <c r="F42" s="125">
        <f t="shared" si="37"/>
        <v>100</v>
      </c>
      <c r="G42" s="125">
        <f t="shared" si="37"/>
        <v>100</v>
      </c>
      <c r="H42" s="125">
        <f t="shared" si="37"/>
        <v>100</v>
      </c>
      <c r="I42" s="125">
        <f t="shared" si="37"/>
        <v>100</v>
      </c>
      <c r="J42" s="125">
        <f t="shared" si="37"/>
        <v>100</v>
      </c>
      <c r="K42" s="125">
        <f t="shared" si="37"/>
        <v>100</v>
      </c>
      <c r="L42" s="125">
        <f t="shared" si="37"/>
        <v>100</v>
      </c>
      <c r="M42" s="125">
        <f t="shared" si="37"/>
        <v>100</v>
      </c>
      <c r="N42" s="125">
        <f t="shared" si="37"/>
        <v>100</v>
      </c>
      <c r="O42" s="125">
        <f t="shared" si="37"/>
        <v>100</v>
      </c>
      <c r="P42" s="126">
        <f t="shared" si="37"/>
        <v>100</v>
      </c>
      <c r="Q42" s="125">
        <f t="shared" si="37"/>
        <v>100</v>
      </c>
      <c r="R42" s="125">
        <f t="shared" si="37"/>
        <v>100</v>
      </c>
      <c r="S42" s="125">
        <f t="shared" si="37"/>
        <v>100</v>
      </c>
      <c r="T42" s="125">
        <f t="shared" si="37"/>
        <v>100</v>
      </c>
      <c r="U42" s="125">
        <f t="shared" si="37"/>
        <v>100</v>
      </c>
      <c r="V42" s="290">
        <f t="shared" si="37"/>
        <v>100</v>
      </c>
      <c r="W42" s="290">
        <f t="shared" si="37"/>
        <v>100</v>
      </c>
      <c r="X42" s="290">
        <f t="shared" si="37"/>
        <v>100</v>
      </c>
      <c r="Y42" s="125" t="e">
        <f t="shared" si="37"/>
        <v>#DIV/0!</v>
      </c>
      <c r="Z42" s="125" t="e">
        <f t="shared" si="37"/>
        <v>#DIV/0!</v>
      </c>
      <c r="AA42" s="125" t="e">
        <f t="shared" si="37"/>
        <v>#DIV/0!</v>
      </c>
      <c r="AB42" s="125" t="e">
        <f t="shared" si="37"/>
        <v>#DIV/0!</v>
      </c>
      <c r="AC42" s="168">
        <f t="shared" si="37"/>
        <v>100</v>
      </c>
      <c r="AD42" s="173">
        <f t="shared" si="37"/>
        <v>100</v>
      </c>
      <c r="AE42" s="7"/>
    </row>
    <row r="43" spans="1:32" ht="15.6" thickBot="1" x14ac:dyDescent="0.4">
      <c r="A43" s="42"/>
      <c r="B43" s="117"/>
      <c r="C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291"/>
      <c r="W43" s="291"/>
      <c r="X43" s="291"/>
      <c r="Y43" s="117"/>
      <c r="Z43" s="117"/>
      <c r="AA43" s="117"/>
      <c r="AB43" s="117"/>
      <c r="AC43" s="117"/>
      <c r="AD43" s="117"/>
      <c r="AE43" s="7"/>
    </row>
    <row r="44" spans="1:32" ht="15" thickBot="1" x14ac:dyDescent="0.35">
      <c r="A44" s="24" t="s">
        <v>39</v>
      </c>
      <c r="B44" s="118">
        <f>B24/B$22*100</f>
        <v>58.910223903439643</v>
      </c>
      <c r="C44" s="133">
        <f>C24/C$22*100</f>
        <v>68.416797624843298</v>
      </c>
      <c r="E44" s="141">
        <f t="shared" ref="E44:AD44" si="38">E24/E$22*100</f>
        <v>65.229807903536823</v>
      </c>
      <c r="F44" s="127">
        <f t="shared" si="38"/>
        <v>65.925547908362418</v>
      </c>
      <c r="G44" s="127">
        <f t="shared" si="38"/>
        <v>67.894382778338382</v>
      </c>
      <c r="H44" s="127">
        <f t="shared" si="38"/>
        <v>65.882855921333899</v>
      </c>
      <c r="I44" s="127">
        <f t="shared" si="38"/>
        <v>65.962564834999625</v>
      </c>
      <c r="J44" s="127">
        <f t="shared" si="38"/>
        <v>68.308248601539077</v>
      </c>
      <c r="K44" s="127">
        <f t="shared" si="38"/>
        <v>67.970929151428749</v>
      </c>
      <c r="L44" s="127">
        <f t="shared" si="38"/>
        <v>66.514311195340142</v>
      </c>
      <c r="M44" s="127">
        <f t="shared" si="38"/>
        <v>69.305863154213782</v>
      </c>
      <c r="N44" s="127">
        <f t="shared" si="38"/>
        <v>69.136620205045503</v>
      </c>
      <c r="O44" s="127">
        <f t="shared" si="38"/>
        <v>74.364699781030311</v>
      </c>
      <c r="P44" s="127">
        <f t="shared" si="38"/>
        <v>74.969410645095508</v>
      </c>
      <c r="Q44" s="127">
        <f t="shared" si="38"/>
        <v>75.05672095823563</v>
      </c>
      <c r="R44" s="127">
        <f t="shared" si="38"/>
        <v>74.925980986170629</v>
      </c>
      <c r="S44" s="127">
        <f t="shared" si="38"/>
        <v>76.260296719158688</v>
      </c>
      <c r="T44" s="127">
        <f t="shared" si="38"/>
        <v>76.346224774751036</v>
      </c>
      <c r="U44" s="127">
        <f t="shared" si="38"/>
        <v>76.518781882825778</v>
      </c>
      <c r="V44" s="289">
        <f t="shared" si="38"/>
        <v>76.920663145232993</v>
      </c>
      <c r="W44" s="289">
        <f t="shared" si="38"/>
        <v>76.149537579783768</v>
      </c>
      <c r="X44" s="289">
        <f t="shared" si="38"/>
        <v>73.627917026793426</v>
      </c>
      <c r="Y44" s="127" t="e">
        <f t="shared" si="38"/>
        <v>#DIV/0!</v>
      </c>
      <c r="Z44" s="127" t="e">
        <f t="shared" si="38"/>
        <v>#DIV/0!</v>
      </c>
      <c r="AA44" s="127" t="e">
        <f t="shared" si="38"/>
        <v>#DIV/0!</v>
      </c>
      <c r="AB44" s="127" t="e">
        <f t="shared" si="38"/>
        <v>#DIV/0!</v>
      </c>
      <c r="AC44" s="118">
        <f t="shared" si="38"/>
        <v>66.689520524790424</v>
      </c>
      <c r="AD44" s="174">
        <f t="shared" si="38"/>
        <v>75.868998072299007</v>
      </c>
      <c r="AE44" s="7"/>
    </row>
    <row r="45" spans="1:32" x14ac:dyDescent="0.3">
      <c r="AE45" s="7"/>
    </row>
    <row r="46" spans="1:32" x14ac:dyDescent="0.3">
      <c r="AE46" s="7"/>
    </row>
    <row r="49" spans="1:32" s="39" customFormat="1" ht="16.2" x14ac:dyDescent="0.35">
      <c r="A49" s="7"/>
      <c r="B49" s="21" t="s">
        <v>35</v>
      </c>
      <c r="C49" s="4"/>
      <c r="D49" s="4"/>
      <c r="E49" s="4"/>
      <c r="F49" s="4"/>
      <c r="G49" s="4"/>
      <c r="H49" s="2"/>
      <c r="I49" s="2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300"/>
      <c r="W49" s="300"/>
      <c r="X49" s="300"/>
      <c r="Y49" s="7"/>
      <c r="Z49" s="7"/>
      <c r="AA49" s="7"/>
      <c r="AB49" s="7"/>
      <c r="AC49" s="7"/>
      <c r="AD49" s="7"/>
      <c r="AE49" s="110"/>
      <c r="AF49" s="7"/>
    </row>
    <row r="50" spans="1:32" s="42" customFormat="1" ht="16.2" x14ac:dyDescent="0.35">
      <c r="A50" s="7"/>
      <c r="B50" s="21" t="str">
        <f>B5</f>
        <v>successive alla pubblicazione del comunicato stampa (Aggiornamento 30.08.2025)</v>
      </c>
      <c r="C50" s="4"/>
      <c r="D50" s="4"/>
      <c r="E50" s="4"/>
      <c r="F50" s="4"/>
      <c r="G50" s="4"/>
      <c r="H50" s="2"/>
      <c r="I50" s="2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300"/>
      <c r="W50" s="300"/>
      <c r="X50" s="300"/>
      <c r="Y50" s="7"/>
      <c r="Z50" s="7"/>
      <c r="AA50" s="7"/>
      <c r="AB50" s="7"/>
      <c r="AC50" s="7"/>
      <c r="AD50" s="7"/>
      <c r="AE50" s="110"/>
      <c r="AF50" s="7"/>
    </row>
    <row r="51" spans="1:32" s="42" customFormat="1" ht="15.6" thickBo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300"/>
      <c r="W51" s="300"/>
      <c r="X51" s="300"/>
      <c r="Y51" s="7"/>
      <c r="Z51" s="7"/>
      <c r="AA51" s="7"/>
      <c r="AB51" s="7"/>
      <c r="AC51" s="7"/>
      <c r="AD51" s="7"/>
      <c r="AE51" s="110"/>
      <c r="AF51" s="7"/>
    </row>
    <row r="52" spans="1:32" s="42" customFormat="1" ht="29.4" thickBot="1" x14ac:dyDescent="0.4">
      <c r="A52" s="89" t="s">
        <v>44</v>
      </c>
      <c r="B52" s="56" t="str">
        <f t="shared" ref="B52:AF52" si="39">B7</f>
        <v>TOTALE 2024</v>
      </c>
      <c r="C52" s="180" t="str">
        <f t="shared" si="39"/>
        <v>TOTALE 2025</v>
      </c>
      <c r="D52" s="10" t="str">
        <f t="shared" si="39"/>
        <v>Var % 25/24</v>
      </c>
      <c r="E52" s="27" t="str">
        <f t="shared" si="39"/>
        <v>2025-01</v>
      </c>
      <c r="F52" s="27" t="str">
        <f t="shared" si="39"/>
        <v>2025-02</v>
      </c>
      <c r="G52" s="27" t="str">
        <f t="shared" si="39"/>
        <v>2025-03</v>
      </c>
      <c r="H52" s="27" t="str">
        <f t="shared" si="39"/>
        <v>2025-04</v>
      </c>
      <c r="I52" s="27" t="str">
        <f t="shared" si="39"/>
        <v>2025-05</v>
      </c>
      <c r="J52" s="27" t="str">
        <f t="shared" si="39"/>
        <v>2025-06</v>
      </c>
      <c r="K52" s="27" t="str">
        <f t="shared" si="39"/>
        <v>2025-07</v>
      </c>
      <c r="L52" s="27" t="str">
        <f t="shared" si="39"/>
        <v>2025-08</v>
      </c>
      <c r="M52" s="27" t="str">
        <f t="shared" si="39"/>
        <v>2025-09</v>
      </c>
      <c r="N52" s="27" t="str">
        <f t="shared" si="39"/>
        <v>2025-10</v>
      </c>
      <c r="O52" s="27" t="str">
        <f t="shared" si="39"/>
        <v>2025-11</v>
      </c>
      <c r="P52" s="27" t="str">
        <f t="shared" si="39"/>
        <v>2025-12</v>
      </c>
      <c r="Q52" s="27" t="str">
        <f t="shared" si="39"/>
        <v>2026-01</v>
      </c>
      <c r="R52" s="27" t="str">
        <f t="shared" si="39"/>
        <v>2026-02</v>
      </c>
      <c r="S52" s="27" t="str">
        <f t="shared" si="39"/>
        <v>2026-03</v>
      </c>
      <c r="T52" s="27" t="str">
        <f t="shared" si="39"/>
        <v>2026-04</v>
      </c>
      <c r="U52" s="27" t="str">
        <f t="shared" si="39"/>
        <v>2026-05</v>
      </c>
      <c r="V52" s="280" t="str">
        <f t="shared" si="39"/>
        <v>2026-06</v>
      </c>
      <c r="W52" s="280" t="str">
        <f t="shared" si="39"/>
        <v>2026-07</v>
      </c>
      <c r="X52" s="280" t="str">
        <f t="shared" si="39"/>
        <v>2026-08</v>
      </c>
      <c r="Y52" s="27" t="str">
        <f t="shared" si="39"/>
        <v>2026-09</v>
      </c>
      <c r="Z52" s="27" t="str">
        <f t="shared" si="39"/>
        <v>2026-10</v>
      </c>
      <c r="AA52" s="27" t="str">
        <f t="shared" si="39"/>
        <v>2026-11</v>
      </c>
      <c r="AB52" s="27" t="str">
        <f t="shared" si="39"/>
        <v>2026-12</v>
      </c>
      <c r="AC52" s="99" t="str">
        <f t="shared" si="39"/>
        <v>Gen-ago 2025</v>
      </c>
      <c r="AD52" s="176" t="str">
        <f t="shared" si="39"/>
        <v>Gen-ago 2026</v>
      </c>
      <c r="AE52" s="178" t="str">
        <f t="shared" si="39"/>
        <v>Var % ago 26/25</v>
      </c>
      <c r="AF52" s="85" t="str">
        <f t="shared" si="39"/>
        <v>Var % 26/25</v>
      </c>
    </row>
    <row r="53" spans="1:32" s="42" customFormat="1" x14ac:dyDescent="0.35">
      <c r="A53" s="55" t="s">
        <v>3</v>
      </c>
      <c r="B53" s="44">
        <v>157079</v>
      </c>
      <c r="C53" s="182">
        <f>SUM(E53:P53)</f>
        <v>163804</v>
      </c>
      <c r="D53" s="13">
        <f>(C53-B53)/B53*100</f>
        <v>4.2812852131729899</v>
      </c>
      <c r="E53" s="43">
        <v>11443</v>
      </c>
      <c r="F53" s="43">
        <v>15721</v>
      </c>
      <c r="G53" s="43">
        <v>25865</v>
      </c>
      <c r="H53" s="43">
        <v>19883</v>
      </c>
      <c r="I53" s="43">
        <v>17184</v>
      </c>
      <c r="J53" s="43">
        <v>14535</v>
      </c>
      <c r="K53" s="43">
        <v>10285</v>
      </c>
      <c r="L53" s="43">
        <v>6339</v>
      </c>
      <c r="M53" s="43">
        <v>10732</v>
      </c>
      <c r="N53" s="43">
        <v>11039</v>
      </c>
      <c r="O53" s="43">
        <v>11513</v>
      </c>
      <c r="P53" s="43">
        <v>9265</v>
      </c>
      <c r="Q53" s="43">
        <v>10041</v>
      </c>
      <c r="R53" s="43">
        <v>14829</v>
      </c>
      <c r="S53" s="43">
        <v>18511</v>
      </c>
      <c r="T53" s="43">
        <v>16123</v>
      </c>
      <c r="U53" s="43">
        <v>14771</v>
      </c>
      <c r="V53" s="263">
        <v>11323</v>
      </c>
      <c r="W53" s="263">
        <v>9278</v>
      </c>
      <c r="X53" s="263">
        <v>5404</v>
      </c>
      <c r="Y53" s="43"/>
      <c r="Z53" s="43"/>
      <c r="AA53" s="43"/>
      <c r="AB53" s="43"/>
      <c r="AC53" s="167">
        <f>SUM(E53:L53)</f>
        <v>121255</v>
      </c>
      <c r="AD53" s="177">
        <f>SUM(Q53:AB53)</f>
        <v>100280</v>
      </c>
      <c r="AE53" s="179">
        <f>X53/L53-1</f>
        <v>-0.14749960561602782</v>
      </c>
      <c r="AF53" s="142">
        <f>(AD53-AC53)/AC53</f>
        <v>-0.17298255742031257</v>
      </c>
    </row>
    <row r="54" spans="1:32" s="42" customFormat="1" x14ac:dyDescent="0.35">
      <c r="A54" s="54" t="s">
        <v>2</v>
      </c>
      <c r="B54" s="41">
        <v>194437</v>
      </c>
      <c r="C54" s="181">
        <f t="shared" ref="C54:C66" si="40">SUM(E54:P54)</f>
        <v>105101</v>
      </c>
      <c r="D54" s="12">
        <f t="shared" ref="D54:D63" si="41">(C54-B54)/B54*100</f>
        <v>-45.945987646384175</v>
      </c>
      <c r="E54" s="40">
        <v>8620</v>
      </c>
      <c r="F54" s="40">
        <v>9386</v>
      </c>
      <c r="G54" s="40">
        <v>13438</v>
      </c>
      <c r="H54" s="40">
        <v>10876</v>
      </c>
      <c r="I54" s="40">
        <v>10478</v>
      </c>
      <c r="J54" s="40">
        <v>9981</v>
      </c>
      <c r="K54" s="40">
        <v>8089</v>
      </c>
      <c r="L54" s="40">
        <v>3904</v>
      </c>
      <c r="M54" s="40">
        <v>8115</v>
      </c>
      <c r="N54" s="40">
        <v>8147</v>
      </c>
      <c r="O54" s="40">
        <v>7165</v>
      </c>
      <c r="P54" s="40">
        <v>6902</v>
      </c>
      <c r="Q54" s="40">
        <v>7653</v>
      </c>
      <c r="R54" s="40">
        <v>7651</v>
      </c>
      <c r="S54" s="40">
        <v>9724</v>
      </c>
      <c r="T54" s="40">
        <v>8799</v>
      </c>
      <c r="U54" s="40">
        <v>7870</v>
      </c>
      <c r="V54" s="267">
        <v>7149</v>
      </c>
      <c r="W54" s="267">
        <v>5924</v>
      </c>
      <c r="X54" s="267">
        <v>2908</v>
      </c>
      <c r="Y54" s="40"/>
      <c r="Z54" s="40"/>
      <c r="AA54" s="40"/>
      <c r="AB54" s="40"/>
      <c r="AC54" s="167">
        <f t="shared" ref="AC54:AC57" si="42">SUM(E54:L54)</f>
        <v>74772</v>
      </c>
      <c r="AD54" s="177">
        <f t="shared" ref="AD54:AD67" si="43">SUM(Q54:AB54)</f>
        <v>57678</v>
      </c>
      <c r="AE54" s="179">
        <f t="shared" ref="AE54:AE57" si="44">X54/L54-1</f>
        <v>-0.25512295081967218</v>
      </c>
      <c r="AF54" s="142">
        <f t="shared" ref="AF54:AF57" si="45">(AD54-AC54)/AC54</f>
        <v>-0.2286149895682876</v>
      </c>
    </row>
    <row r="55" spans="1:32" s="42" customFormat="1" x14ac:dyDescent="0.35">
      <c r="A55" s="55" t="s">
        <v>74</v>
      </c>
      <c r="B55" s="44">
        <v>12</v>
      </c>
      <c r="C55" s="182">
        <f t="shared" si="40"/>
        <v>79</v>
      </c>
      <c r="D55" s="13" t="s">
        <v>46</v>
      </c>
      <c r="E55" s="43">
        <v>19</v>
      </c>
      <c r="F55" s="43">
        <v>17</v>
      </c>
      <c r="G55" s="43">
        <v>4</v>
      </c>
      <c r="H55" s="43">
        <v>5</v>
      </c>
      <c r="I55" s="43">
        <v>5</v>
      </c>
      <c r="J55" s="43">
        <v>5</v>
      </c>
      <c r="K55" s="43">
        <v>3</v>
      </c>
      <c r="L55" s="43">
        <v>2</v>
      </c>
      <c r="M55" s="43">
        <v>6</v>
      </c>
      <c r="N55" s="43">
        <v>3</v>
      </c>
      <c r="O55" s="43">
        <v>3</v>
      </c>
      <c r="P55" s="43">
        <v>7</v>
      </c>
      <c r="Q55" s="43">
        <v>2</v>
      </c>
      <c r="R55" s="43">
        <v>3</v>
      </c>
      <c r="S55" s="43">
        <v>3</v>
      </c>
      <c r="T55" s="43">
        <v>1</v>
      </c>
      <c r="U55" s="43">
        <v>0</v>
      </c>
      <c r="V55" s="263">
        <v>0</v>
      </c>
      <c r="W55" s="263">
        <v>0</v>
      </c>
      <c r="X55" s="263">
        <v>0</v>
      </c>
      <c r="Y55" s="43"/>
      <c r="Z55" s="43"/>
      <c r="AA55" s="43"/>
      <c r="AB55" s="43"/>
      <c r="AC55" s="167">
        <f t="shared" si="42"/>
        <v>60</v>
      </c>
      <c r="AD55" s="177">
        <f t="shared" si="43"/>
        <v>9</v>
      </c>
      <c r="AE55" s="179">
        <f t="shared" si="44"/>
        <v>-1</v>
      </c>
      <c r="AF55" s="142">
        <f t="shared" si="45"/>
        <v>-0.85</v>
      </c>
    </row>
    <row r="56" spans="1:32" s="42" customFormat="1" x14ac:dyDescent="0.35">
      <c r="A56" s="55" t="s">
        <v>50</v>
      </c>
      <c r="B56" s="44">
        <v>20494</v>
      </c>
      <c r="C56" s="182">
        <f t="shared" si="40"/>
        <v>21285</v>
      </c>
      <c r="D56" s="13">
        <f>(C56-B56)/B56*100</f>
        <v>3.8596662437786673</v>
      </c>
      <c r="E56" s="43">
        <f t="shared" ref="E56:P56" si="46">SUM(E57:E58)</f>
        <v>819</v>
      </c>
      <c r="F56" s="43">
        <f t="shared" si="46"/>
        <v>899</v>
      </c>
      <c r="G56" s="43">
        <f t="shared" si="46"/>
        <v>1252</v>
      </c>
      <c r="H56" s="43">
        <f t="shared" si="46"/>
        <v>1573</v>
      </c>
      <c r="I56" s="43">
        <f t="shared" si="46"/>
        <v>2835</v>
      </c>
      <c r="J56" s="43">
        <f t="shared" si="46"/>
        <v>3081</v>
      </c>
      <c r="K56" s="43">
        <f t="shared" si="46"/>
        <v>1763</v>
      </c>
      <c r="L56" s="43">
        <f t="shared" si="46"/>
        <v>931</v>
      </c>
      <c r="M56" s="43">
        <f t="shared" si="46"/>
        <v>2168</v>
      </c>
      <c r="N56" s="43">
        <f t="shared" si="46"/>
        <v>2007</v>
      </c>
      <c r="O56" s="43">
        <f t="shared" si="46"/>
        <v>1963</v>
      </c>
      <c r="P56" s="43">
        <f t="shared" si="46"/>
        <v>1994</v>
      </c>
      <c r="Q56" s="43">
        <f t="shared" ref="Q56" si="47">SUM(Q57:Q58)</f>
        <v>1352</v>
      </c>
      <c r="R56" s="43">
        <f t="shared" ref="R56:AB56" si="48">SUM(R57:R58)</f>
        <v>2015</v>
      </c>
      <c r="S56" s="43">
        <f t="shared" si="48"/>
        <v>1536</v>
      </c>
      <c r="T56" s="43">
        <f t="shared" si="48"/>
        <v>1439</v>
      </c>
      <c r="U56" s="43">
        <f t="shared" si="48"/>
        <v>1492</v>
      </c>
      <c r="V56" s="263">
        <f t="shared" si="48"/>
        <v>2110</v>
      </c>
      <c r="W56" s="263">
        <f t="shared" si="48"/>
        <v>1489</v>
      </c>
      <c r="X56" s="263">
        <f t="shared" si="48"/>
        <v>791</v>
      </c>
      <c r="Y56" s="43">
        <f t="shared" si="48"/>
        <v>0</v>
      </c>
      <c r="Z56" s="43">
        <f t="shared" si="48"/>
        <v>0</v>
      </c>
      <c r="AA56" s="43">
        <f t="shared" si="48"/>
        <v>0</v>
      </c>
      <c r="AB56" s="43">
        <f t="shared" si="48"/>
        <v>0</v>
      </c>
      <c r="AC56" s="167">
        <f t="shared" si="42"/>
        <v>13153</v>
      </c>
      <c r="AD56" s="177">
        <f t="shared" si="43"/>
        <v>12224</v>
      </c>
      <c r="AE56" s="179">
        <f t="shared" si="44"/>
        <v>-0.15037593984962405</v>
      </c>
      <c r="AF56" s="142">
        <f t="shared" si="45"/>
        <v>-7.0630274462099907E-2</v>
      </c>
    </row>
    <row r="57" spans="1:32" s="42" customFormat="1" x14ac:dyDescent="0.35">
      <c r="A57" s="60" t="s">
        <v>48</v>
      </c>
      <c r="B57" s="44">
        <v>19698</v>
      </c>
      <c r="C57" s="182">
        <f t="shared" si="40"/>
        <v>21285</v>
      </c>
      <c r="D57" s="13">
        <f t="shared" si="41"/>
        <v>8.0566554980201026</v>
      </c>
      <c r="E57" s="43">
        <v>819</v>
      </c>
      <c r="F57" s="43">
        <v>899</v>
      </c>
      <c r="G57" s="43">
        <v>1252</v>
      </c>
      <c r="H57" s="43">
        <v>1573</v>
      </c>
      <c r="I57" s="43">
        <v>2835</v>
      </c>
      <c r="J57" s="43">
        <v>3081</v>
      </c>
      <c r="K57" s="43">
        <v>1763</v>
      </c>
      <c r="L57" s="43">
        <v>931</v>
      </c>
      <c r="M57" s="43">
        <v>2168</v>
      </c>
      <c r="N57" s="43">
        <v>2007</v>
      </c>
      <c r="O57" s="43">
        <v>1963</v>
      </c>
      <c r="P57" s="43">
        <v>1994</v>
      </c>
      <c r="Q57" s="43">
        <v>1352</v>
      </c>
      <c r="R57" s="43">
        <v>2015</v>
      </c>
      <c r="S57" s="43">
        <v>1536</v>
      </c>
      <c r="T57" s="43">
        <v>1439</v>
      </c>
      <c r="U57" s="43">
        <v>1492</v>
      </c>
      <c r="V57" s="263">
        <v>2110</v>
      </c>
      <c r="W57" s="263">
        <v>1489</v>
      </c>
      <c r="X57" s="263">
        <v>791</v>
      </c>
      <c r="Y57" s="43"/>
      <c r="Z57" s="43"/>
      <c r="AA57" s="43"/>
      <c r="AB57" s="43"/>
      <c r="AC57" s="167">
        <f t="shared" si="42"/>
        <v>13153</v>
      </c>
      <c r="AD57" s="177">
        <f t="shared" si="43"/>
        <v>12224</v>
      </c>
      <c r="AE57" s="179">
        <f t="shared" si="44"/>
        <v>-0.15037593984962405</v>
      </c>
      <c r="AF57" s="142">
        <f t="shared" si="45"/>
        <v>-7.0630274462099907E-2</v>
      </c>
    </row>
    <row r="58" spans="1:32" s="42" customFormat="1" x14ac:dyDescent="0.35">
      <c r="A58" s="61" t="s">
        <v>49</v>
      </c>
      <c r="B58" s="44">
        <v>796</v>
      </c>
      <c r="C58" s="182">
        <f t="shared" si="40"/>
        <v>0</v>
      </c>
      <c r="D58" s="13">
        <f t="shared" si="41"/>
        <v>-100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263">
        <v>0</v>
      </c>
      <c r="W58" s="263">
        <v>0</v>
      </c>
      <c r="X58" s="263"/>
      <c r="Y58" s="43"/>
      <c r="Z58" s="43"/>
      <c r="AA58" s="43"/>
      <c r="AB58" s="43"/>
      <c r="AC58" s="167">
        <f t="shared" ref="AC58" si="49">SUM(E58:K58)</f>
        <v>0</v>
      </c>
      <c r="AD58" s="177">
        <f t="shared" si="43"/>
        <v>0</v>
      </c>
      <c r="AE58" s="283" t="s">
        <v>46</v>
      </c>
      <c r="AF58" s="284" t="s">
        <v>46</v>
      </c>
    </row>
    <row r="59" spans="1:32" s="42" customFormat="1" x14ac:dyDescent="0.35">
      <c r="A59" s="55" t="s">
        <v>51</v>
      </c>
      <c r="B59" s="46">
        <v>259322</v>
      </c>
      <c r="C59" s="183">
        <f t="shared" si="40"/>
        <v>313849</v>
      </c>
      <c r="D59" s="14">
        <f t="shared" si="41"/>
        <v>21.026754382582272</v>
      </c>
      <c r="E59" s="45">
        <f t="shared" ref="E59:P59" si="50">SUM(E60:E62)</f>
        <v>22902</v>
      </c>
      <c r="F59" s="45">
        <f t="shared" si="50"/>
        <v>29984</v>
      </c>
      <c r="G59" s="45">
        <f t="shared" si="50"/>
        <v>42511</v>
      </c>
      <c r="H59" s="45">
        <f t="shared" si="50"/>
        <v>32518</v>
      </c>
      <c r="I59" s="45">
        <f t="shared" si="50"/>
        <v>30442</v>
      </c>
      <c r="J59" s="45">
        <f t="shared" si="50"/>
        <v>27036</v>
      </c>
      <c r="K59" s="45">
        <f t="shared" si="50"/>
        <v>22678</v>
      </c>
      <c r="L59" s="45">
        <f t="shared" si="50"/>
        <v>14436</v>
      </c>
      <c r="M59" s="45">
        <f t="shared" si="50"/>
        <v>23864</v>
      </c>
      <c r="N59" s="45">
        <f t="shared" si="50"/>
        <v>23658</v>
      </c>
      <c r="O59" s="45">
        <f t="shared" si="50"/>
        <v>23976</v>
      </c>
      <c r="P59" s="45">
        <f t="shared" si="50"/>
        <v>19844</v>
      </c>
      <c r="Q59" s="45">
        <f t="shared" ref="Q59" si="51">SUM(Q60:Q62)</f>
        <v>31394</v>
      </c>
      <c r="R59" s="45">
        <f t="shared" ref="R59:AB59" si="52">SUM(R60:R62)</f>
        <v>39228</v>
      </c>
      <c r="S59" s="45">
        <f t="shared" si="52"/>
        <v>46144</v>
      </c>
      <c r="T59" s="45">
        <f t="shared" si="52"/>
        <v>37544</v>
      </c>
      <c r="U59" s="45">
        <f t="shared" si="52"/>
        <v>31902</v>
      </c>
      <c r="V59" s="268">
        <f t="shared" si="52"/>
        <v>30403</v>
      </c>
      <c r="W59" s="268">
        <f t="shared" si="52"/>
        <v>23238</v>
      </c>
      <c r="X59" s="268">
        <f t="shared" si="52"/>
        <v>14017</v>
      </c>
      <c r="Y59" s="45">
        <f t="shared" si="52"/>
        <v>0</v>
      </c>
      <c r="Z59" s="45">
        <f t="shared" si="52"/>
        <v>0</v>
      </c>
      <c r="AA59" s="45">
        <f t="shared" si="52"/>
        <v>0</v>
      </c>
      <c r="AB59" s="45">
        <f t="shared" si="52"/>
        <v>0</v>
      </c>
      <c r="AC59" s="167">
        <f t="shared" ref="AC59:AC67" si="53">SUM(E59:L59)</f>
        <v>222507</v>
      </c>
      <c r="AD59" s="177">
        <f t="shared" si="43"/>
        <v>253870</v>
      </c>
      <c r="AE59" s="179">
        <f t="shared" ref="AE59:AE65" si="54">X59/L59-1</f>
        <v>-2.9024660570795224E-2</v>
      </c>
      <c r="AF59" s="142">
        <f t="shared" ref="AF59:AF65" si="55">(AD59-AC59)/AC59</f>
        <v>0.14095286889850656</v>
      </c>
    </row>
    <row r="60" spans="1:32" s="42" customFormat="1" x14ac:dyDescent="0.35">
      <c r="A60" s="60" t="s">
        <v>52</v>
      </c>
      <c r="B60" s="46">
        <v>198909</v>
      </c>
      <c r="C60" s="183">
        <f>SUM(E60:P60)</f>
        <v>252037</v>
      </c>
      <c r="D60" s="14">
        <f t="shared" si="41"/>
        <v>26.709701421252934</v>
      </c>
      <c r="E60" s="45">
        <v>16997</v>
      </c>
      <c r="F60" s="45">
        <v>24766</v>
      </c>
      <c r="G60" s="45">
        <v>35771</v>
      </c>
      <c r="H60" s="45">
        <v>26981</v>
      </c>
      <c r="I60" s="45">
        <v>25418</v>
      </c>
      <c r="J60" s="45">
        <v>21813</v>
      </c>
      <c r="K60" s="45">
        <v>17598</v>
      </c>
      <c r="L60" s="45">
        <v>11426</v>
      </c>
      <c r="M60" s="45">
        <v>18825</v>
      </c>
      <c r="N60" s="45">
        <v>18641</v>
      </c>
      <c r="O60" s="45">
        <v>18979</v>
      </c>
      <c r="P60" s="45">
        <v>14822</v>
      </c>
      <c r="Q60" s="45">
        <v>26124</v>
      </c>
      <c r="R60" s="45">
        <v>33753</v>
      </c>
      <c r="S60" s="45">
        <v>39047</v>
      </c>
      <c r="T60" s="45">
        <v>31656</v>
      </c>
      <c r="U60" s="45">
        <v>25909</v>
      </c>
      <c r="V60" s="268">
        <v>24858</v>
      </c>
      <c r="W60" s="268">
        <v>19074</v>
      </c>
      <c r="X60" s="268">
        <v>11769</v>
      </c>
      <c r="Y60" s="45"/>
      <c r="Z60" s="45"/>
      <c r="AA60" s="45"/>
      <c r="AB60" s="45"/>
      <c r="AC60" s="167">
        <f t="shared" si="53"/>
        <v>180770</v>
      </c>
      <c r="AD60" s="177">
        <f t="shared" si="43"/>
        <v>212190</v>
      </c>
      <c r="AE60" s="179">
        <f t="shared" si="54"/>
        <v>3.0019254332224854E-2</v>
      </c>
      <c r="AF60" s="142">
        <f t="shared" si="55"/>
        <v>0.17381202633180284</v>
      </c>
    </row>
    <row r="61" spans="1:32" s="42" customFormat="1" x14ac:dyDescent="0.35">
      <c r="A61" s="61" t="s">
        <v>43</v>
      </c>
      <c r="B61" s="46">
        <v>60413</v>
      </c>
      <c r="C61" s="183">
        <f t="shared" ref="C61" si="56">SUM(E61:P61)</f>
        <v>61674</v>
      </c>
      <c r="D61" s="14">
        <f t="shared" ref="D61" si="57">(C61-B61)/B61*100</f>
        <v>2.0872990912551934</v>
      </c>
      <c r="E61" s="45">
        <v>5900</v>
      </c>
      <c r="F61" s="45">
        <v>5213</v>
      </c>
      <c r="G61" s="45">
        <v>6726</v>
      </c>
      <c r="H61" s="45">
        <v>5521</v>
      </c>
      <c r="I61" s="45">
        <v>5013</v>
      </c>
      <c r="J61" s="45">
        <v>5210</v>
      </c>
      <c r="K61" s="45">
        <v>5073</v>
      </c>
      <c r="L61" s="45">
        <v>3004</v>
      </c>
      <c r="M61" s="45">
        <v>5023</v>
      </c>
      <c r="N61" s="45">
        <v>5003</v>
      </c>
      <c r="O61" s="45">
        <v>4982</v>
      </c>
      <c r="P61" s="45">
        <v>5006</v>
      </c>
      <c r="Q61" s="45">
        <v>5256</v>
      </c>
      <c r="R61" s="45">
        <v>5428</v>
      </c>
      <c r="S61" s="45">
        <v>7030</v>
      </c>
      <c r="T61" s="45">
        <v>5821</v>
      </c>
      <c r="U61" s="45">
        <v>5854</v>
      </c>
      <c r="V61" s="268">
        <v>5452</v>
      </c>
      <c r="W61" s="268">
        <v>4076</v>
      </c>
      <c r="X61" s="268">
        <v>2206</v>
      </c>
      <c r="Y61" s="45"/>
      <c r="Z61" s="45"/>
      <c r="AA61" s="45"/>
      <c r="AB61" s="45"/>
      <c r="AC61" s="167">
        <f t="shared" si="53"/>
        <v>41660</v>
      </c>
      <c r="AD61" s="177">
        <f t="shared" si="43"/>
        <v>41123</v>
      </c>
      <c r="AE61" s="179">
        <f t="shared" si="54"/>
        <v>-0.26564580559254325</v>
      </c>
      <c r="AF61" s="142">
        <f t="shared" si="55"/>
        <v>-1.2890062409985598E-2</v>
      </c>
    </row>
    <row r="62" spans="1:32" s="39" customFormat="1" x14ac:dyDescent="0.35">
      <c r="A62" s="61" t="s">
        <v>77</v>
      </c>
      <c r="B62" s="46">
        <v>0</v>
      </c>
      <c r="C62" s="183">
        <f t="shared" si="40"/>
        <v>138</v>
      </c>
      <c r="D62" s="13" t="s">
        <v>46</v>
      </c>
      <c r="E62" s="45">
        <v>5</v>
      </c>
      <c r="F62" s="45">
        <v>5</v>
      </c>
      <c r="G62" s="45">
        <v>14</v>
      </c>
      <c r="H62" s="45">
        <v>16</v>
      </c>
      <c r="I62" s="45">
        <v>11</v>
      </c>
      <c r="J62" s="45">
        <v>13</v>
      </c>
      <c r="K62" s="45">
        <v>7</v>
      </c>
      <c r="L62" s="45">
        <v>6</v>
      </c>
      <c r="M62" s="45">
        <v>16</v>
      </c>
      <c r="N62" s="45">
        <v>14</v>
      </c>
      <c r="O62" s="45">
        <v>15</v>
      </c>
      <c r="P62" s="45">
        <v>16</v>
      </c>
      <c r="Q62" s="45">
        <v>14</v>
      </c>
      <c r="R62" s="45">
        <v>47</v>
      </c>
      <c r="S62" s="45">
        <v>67</v>
      </c>
      <c r="T62" s="45">
        <v>67</v>
      </c>
      <c r="U62" s="45">
        <v>139</v>
      </c>
      <c r="V62" s="268">
        <v>93</v>
      </c>
      <c r="W62" s="268">
        <v>88</v>
      </c>
      <c r="X62" s="268">
        <v>42</v>
      </c>
      <c r="Y62" s="45"/>
      <c r="Z62" s="45"/>
      <c r="AA62" s="45"/>
      <c r="AB62" s="45"/>
      <c r="AC62" s="167">
        <f t="shared" si="53"/>
        <v>77</v>
      </c>
      <c r="AD62" s="177">
        <f t="shared" si="43"/>
        <v>557</v>
      </c>
      <c r="AE62" s="179">
        <f t="shared" si="54"/>
        <v>6</v>
      </c>
      <c r="AF62" s="142">
        <f t="shared" si="55"/>
        <v>6.2337662337662341</v>
      </c>
    </row>
    <row r="63" spans="1:32" s="42" customFormat="1" x14ac:dyDescent="0.35">
      <c r="A63" s="55" t="s">
        <v>53</v>
      </c>
      <c r="B63" s="46">
        <v>92042</v>
      </c>
      <c r="C63" s="183">
        <f t="shared" si="40"/>
        <v>127663</v>
      </c>
      <c r="D63" s="14">
        <f t="shared" si="41"/>
        <v>38.700810499554549</v>
      </c>
      <c r="E63" s="45">
        <f t="shared" ref="E63:P63" si="58">SUM(E64:E65)</f>
        <v>7900</v>
      </c>
      <c r="F63" s="45">
        <f t="shared" si="58"/>
        <v>9412</v>
      </c>
      <c r="G63" s="45">
        <f t="shared" si="58"/>
        <v>11861</v>
      </c>
      <c r="H63" s="45">
        <f t="shared" si="58"/>
        <v>11052</v>
      </c>
      <c r="I63" s="45">
        <f t="shared" si="58"/>
        <v>11940</v>
      </c>
      <c r="J63" s="45">
        <f t="shared" si="58"/>
        <v>13019</v>
      </c>
      <c r="K63" s="45">
        <f t="shared" si="58"/>
        <v>11164</v>
      </c>
      <c r="L63" s="45">
        <f t="shared" si="58"/>
        <v>5786</v>
      </c>
      <c r="M63" s="45">
        <f t="shared" si="58"/>
        <v>13221</v>
      </c>
      <c r="N63" s="45">
        <f t="shared" si="58"/>
        <v>11092</v>
      </c>
      <c r="O63" s="45">
        <f t="shared" si="58"/>
        <v>9980</v>
      </c>
      <c r="P63" s="45">
        <f t="shared" si="58"/>
        <v>11236</v>
      </c>
      <c r="Q63" s="45">
        <f t="shared" ref="Q63:AB63" si="59">SUM(Q64:Q65)</f>
        <v>12638</v>
      </c>
      <c r="R63" s="45">
        <f t="shared" si="59"/>
        <v>13554</v>
      </c>
      <c r="S63" s="45">
        <f t="shared" si="59"/>
        <v>17094</v>
      </c>
      <c r="T63" s="45">
        <f t="shared" si="59"/>
        <v>15356</v>
      </c>
      <c r="U63" s="45">
        <f t="shared" si="59"/>
        <v>16389</v>
      </c>
      <c r="V63" s="268">
        <f t="shared" si="59"/>
        <v>19036</v>
      </c>
      <c r="W63" s="268">
        <f t="shared" si="59"/>
        <v>14135</v>
      </c>
      <c r="X63" s="268">
        <f t="shared" si="59"/>
        <v>9276</v>
      </c>
      <c r="Y63" s="45">
        <f t="shared" si="59"/>
        <v>0</v>
      </c>
      <c r="Z63" s="45">
        <f t="shared" si="59"/>
        <v>0</v>
      </c>
      <c r="AA63" s="45">
        <f t="shared" si="59"/>
        <v>0</v>
      </c>
      <c r="AB63" s="45">
        <f t="shared" si="59"/>
        <v>0</v>
      </c>
      <c r="AC63" s="167">
        <f t="shared" si="53"/>
        <v>82134</v>
      </c>
      <c r="AD63" s="177">
        <f t="shared" si="43"/>
        <v>117478</v>
      </c>
      <c r="AE63" s="179">
        <f t="shared" si="54"/>
        <v>0.60318008987210514</v>
      </c>
      <c r="AF63" s="142">
        <f t="shared" si="55"/>
        <v>0.4303211824579346</v>
      </c>
    </row>
    <row r="64" spans="1:32" s="49" customFormat="1" x14ac:dyDescent="0.35">
      <c r="A64" s="61" t="s">
        <v>55</v>
      </c>
      <c r="B64" s="44">
        <v>42116</v>
      </c>
      <c r="C64" s="182">
        <f t="shared" si="40"/>
        <v>51331</v>
      </c>
      <c r="D64" s="13">
        <f>(C64-B64)/B64*100</f>
        <v>21.880045588374962</v>
      </c>
      <c r="E64" s="43">
        <v>4287</v>
      </c>
      <c r="F64" s="43">
        <v>4587</v>
      </c>
      <c r="G64" s="43">
        <v>5954</v>
      </c>
      <c r="H64" s="43">
        <v>4765</v>
      </c>
      <c r="I64" s="43">
        <v>4974</v>
      </c>
      <c r="J64" s="43">
        <v>5424</v>
      </c>
      <c r="K64" s="43">
        <v>4039</v>
      </c>
      <c r="L64" s="43">
        <v>2095</v>
      </c>
      <c r="M64" s="43">
        <v>4612</v>
      </c>
      <c r="N64" s="43">
        <v>3824</v>
      </c>
      <c r="O64" s="43">
        <v>3258</v>
      </c>
      <c r="P64" s="43">
        <v>3512</v>
      </c>
      <c r="Q64" s="43">
        <v>3355</v>
      </c>
      <c r="R64" s="43">
        <v>3329</v>
      </c>
      <c r="S64" s="43">
        <v>4797</v>
      </c>
      <c r="T64" s="43">
        <v>5017</v>
      </c>
      <c r="U64" s="43">
        <v>4427</v>
      </c>
      <c r="V64" s="263">
        <v>6574</v>
      </c>
      <c r="W64" s="263">
        <v>4458</v>
      </c>
      <c r="X64" s="263">
        <v>2799</v>
      </c>
      <c r="Y64" s="43"/>
      <c r="Z64" s="43"/>
      <c r="AA64" s="43"/>
      <c r="AB64" s="43"/>
      <c r="AC64" s="167">
        <f t="shared" si="53"/>
        <v>36125</v>
      </c>
      <c r="AD64" s="177">
        <f t="shared" si="43"/>
        <v>34756</v>
      </c>
      <c r="AE64" s="179">
        <f t="shared" si="54"/>
        <v>0.3360381861575179</v>
      </c>
      <c r="AF64" s="142">
        <f t="shared" si="55"/>
        <v>-3.7896193771626299E-2</v>
      </c>
    </row>
    <row r="65" spans="1:32" s="49" customFormat="1" x14ac:dyDescent="0.35">
      <c r="A65" s="61" t="s">
        <v>54</v>
      </c>
      <c r="B65" s="46">
        <v>49926</v>
      </c>
      <c r="C65" s="183">
        <f t="shared" si="40"/>
        <v>76332</v>
      </c>
      <c r="D65" s="14">
        <f t="shared" ref="D65" si="60">(C65-B65)/B65*100</f>
        <v>52.890277610864075</v>
      </c>
      <c r="E65" s="45">
        <v>3613</v>
      </c>
      <c r="F65" s="45">
        <v>4825</v>
      </c>
      <c r="G65" s="45">
        <v>5907</v>
      </c>
      <c r="H65" s="45">
        <v>6287</v>
      </c>
      <c r="I65" s="45">
        <v>6966</v>
      </c>
      <c r="J65" s="45">
        <v>7595</v>
      </c>
      <c r="K65" s="45">
        <v>7125</v>
      </c>
      <c r="L65" s="45">
        <v>3691</v>
      </c>
      <c r="M65" s="45">
        <v>8609</v>
      </c>
      <c r="N65" s="45">
        <v>7268</v>
      </c>
      <c r="O65" s="45">
        <v>6722</v>
      </c>
      <c r="P65" s="45">
        <v>7724</v>
      </c>
      <c r="Q65" s="45">
        <v>9283</v>
      </c>
      <c r="R65" s="45">
        <v>10225</v>
      </c>
      <c r="S65" s="45">
        <v>12297</v>
      </c>
      <c r="T65" s="45">
        <v>10339</v>
      </c>
      <c r="U65" s="45">
        <v>11962</v>
      </c>
      <c r="V65" s="268">
        <v>12462</v>
      </c>
      <c r="W65" s="268">
        <v>9677</v>
      </c>
      <c r="X65" s="268">
        <v>6477</v>
      </c>
      <c r="Y65" s="45"/>
      <c r="Z65" s="45"/>
      <c r="AA65" s="45"/>
      <c r="AB65" s="45"/>
      <c r="AC65" s="167">
        <f>SUM(E65:L65)</f>
        <v>46009</v>
      </c>
      <c r="AD65" s="177">
        <f t="shared" si="43"/>
        <v>82722</v>
      </c>
      <c r="AE65" s="179">
        <f t="shared" si="54"/>
        <v>0.75480899485234354</v>
      </c>
      <c r="AF65" s="142">
        <f t="shared" si="55"/>
        <v>0.7979525744962942</v>
      </c>
    </row>
    <row r="66" spans="1:32" ht="15.6" thickBot="1" x14ac:dyDescent="0.4">
      <c r="A66" s="185" t="s">
        <v>47</v>
      </c>
      <c r="B66" s="44">
        <v>2</v>
      </c>
      <c r="C66" s="182">
        <f t="shared" si="40"/>
        <v>1</v>
      </c>
      <c r="D66" s="13" t="s">
        <v>46</v>
      </c>
      <c r="E66" s="43">
        <v>0</v>
      </c>
      <c r="F66" s="43">
        <v>0</v>
      </c>
      <c r="G66" s="43">
        <v>0</v>
      </c>
      <c r="H66" s="43">
        <v>0</v>
      </c>
      <c r="I66" s="43">
        <v>1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1</v>
      </c>
      <c r="R66" s="43">
        <v>0</v>
      </c>
      <c r="S66" s="43">
        <v>0</v>
      </c>
      <c r="T66" s="43">
        <v>0</v>
      </c>
      <c r="U66" s="43">
        <v>0</v>
      </c>
      <c r="V66" s="263">
        <v>0</v>
      </c>
      <c r="W66" s="263">
        <v>0</v>
      </c>
      <c r="X66" s="263">
        <v>0</v>
      </c>
      <c r="Y66" s="43"/>
      <c r="Z66" s="43"/>
      <c r="AA66" s="43"/>
      <c r="AB66" s="43"/>
      <c r="AC66" s="167">
        <f t="shared" si="53"/>
        <v>1</v>
      </c>
      <c r="AD66" s="177">
        <f t="shared" si="43"/>
        <v>1</v>
      </c>
      <c r="AE66" s="283" t="s">
        <v>46</v>
      </c>
      <c r="AF66" s="284" t="s">
        <v>46</v>
      </c>
    </row>
    <row r="67" spans="1:32" ht="15.6" thickBot="1" x14ac:dyDescent="0.4">
      <c r="A67" s="53" t="s">
        <v>4</v>
      </c>
      <c r="B67" s="48">
        <v>723388</v>
      </c>
      <c r="C67" s="184">
        <f>SUM(E67:P67)</f>
        <v>731782</v>
      </c>
      <c r="D67" s="16">
        <f>(C67-B67)/B67*100</f>
        <v>1.1603731330904024</v>
      </c>
      <c r="E67" s="47">
        <f t="shared" ref="E67:AB67" si="61">E54+E53+E56+E59+E63+E66+E55</f>
        <v>51703</v>
      </c>
      <c r="F67" s="47">
        <f t="shared" si="61"/>
        <v>65419</v>
      </c>
      <c r="G67" s="47">
        <f t="shared" si="61"/>
        <v>94931</v>
      </c>
      <c r="H67" s="47">
        <f t="shared" si="61"/>
        <v>75907</v>
      </c>
      <c r="I67" s="47">
        <f t="shared" si="61"/>
        <v>72885</v>
      </c>
      <c r="J67" s="47">
        <f t="shared" si="61"/>
        <v>67657</v>
      </c>
      <c r="K67" s="47">
        <f t="shared" si="61"/>
        <v>53982</v>
      </c>
      <c r="L67" s="47">
        <f t="shared" si="61"/>
        <v>31398</v>
      </c>
      <c r="M67" s="47">
        <f t="shared" si="61"/>
        <v>58106</v>
      </c>
      <c r="N67" s="47">
        <f t="shared" si="61"/>
        <v>55946</v>
      </c>
      <c r="O67" s="47">
        <f t="shared" si="61"/>
        <v>54600</v>
      </c>
      <c r="P67" s="398">
        <f t="shared" si="61"/>
        <v>49248</v>
      </c>
      <c r="Q67" s="47">
        <f t="shared" si="61"/>
        <v>63081</v>
      </c>
      <c r="R67" s="47">
        <f t="shared" si="61"/>
        <v>77280</v>
      </c>
      <c r="S67" s="47">
        <f t="shared" si="61"/>
        <v>93012</v>
      </c>
      <c r="T67" s="47">
        <f t="shared" si="61"/>
        <v>79262</v>
      </c>
      <c r="U67" s="47">
        <f t="shared" si="61"/>
        <v>72424</v>
      </c>
      <c r="V67" s="273">
        <f t="shared" si="61"/>
        <v>70021</v>
      </c>
      <c r="W67" s="273">
        <f t="shared" si="61"/>
        <v>54064</v>
      </c>
      <c r="X67" s="273">
        <f t="shared" si="61"/>
        <v>32396</v>
      </c>
      <c r="Y67" s="47">
        <f t="shared" si="61"/>
        <v>0</v>
      </c>
      <c r="Z67" s="47">
        <f t="shared" si="61"/>
        <v>0</v>
      </c>
      <c r="AA67" s="47">
        <f t="shared" si="61"/>
        <v>0</v>
      </c>
      <c r="AB67" s="47">
        <f t="shared" si="61"/>
        <v>0</v>
      </c>
      <c r="AC67" s="167">
        <f t="shared" si="53"/>
        <v>513882</v>
      </c>
      <c r="AD67" s="177">
        <f t="shared" si="43"/>
        <v>541540</v>
      </c>
      <c r="AE67" s="179">
        <f t="shared" ref="AE67" si="62">X67/L67-1</f>
        <v>3.1785464042295652E-2</v>
      </c>
      <c r="AF67" s="142">
        <f t="shared" ref="AF67" si="63">(AD67-AC67)/AC67</f>
        <v>5.382169447460701E-2</v>
      </c>
    </row>
    <row r="68" spans="1:32" ht="15.6" thickBot="1" x14ac:dyDescent="0.4">
      <c r="A68" s="42"/>
      <c r="B68" s="188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275"/>
      <c r="W68" s="275"/>
      <c r="X68" s="275"/>
      <c r="Y68" s="42"/>
      <c r="Z68" s="42"/>
      <c r="AA68" s="42"/>
      <c r="AB68" s="42"/>
      <c r="AC68" s="368"/>
      <c r="AD68" s="368"/>
      <c r="AE68" s="369"/>
      <c r="AF68" s="368"/>
    </row>
    <row r="69" spans="1:32" ht="15.6" thickBot="1" x14ac:dyDescent="0.4">
      <c r="A69" s="24" t="s">
        <v>39</v>
      </c>
      <c r="B69" s="15">
        <v>371872</v>
      </c>
      <c r="C69" s="15">
        <f>C56+C59+C63+C66+C55</f>
        <v>462877</v>
      </c>
      <c r="D69" s="62">
        <f>(C69-B69)/B69*100</f>
        <v>24.472130195336032</v>
      </c>
      <c r="E69" s="25">
        <f t="shared" ref="E69:AB69" si="64">E56+E59+E63+E66+E55</f>
        <v>31640</v>
      </c>
      <c r="F69" s="25">
        <f t="shared" si="64"/>
        <v>40312</v>
      </c>
      <c r="G69" s="25">
        <f t="shared" si="64"/>
        <v>55628</v>
      </c>
      <c r="H69" s="25">
        <f t="shared" si="64"/>
        <v>45148</v>
      </c>
      <c r="I69" s="25">
        <f t="shared" si="64"/>
        <v>45223</v>
      </c>
      <c r="J69" s="25">
        <f t="shared" si="64"/>
        <v>43141</v>
      </c>
      <c r="K69" s="25">
        <f t="shared" si="64"/>
        <v>35608</v>
      </c>
      <c r="L69" s="25">
        <f t="shared" si="64"/>
        <v>21155</v>
      </c>
      <c r="M69" s="25">
        <f t="shared" si="64"/>
        <v>39259</v>
      </c>
      <c r="N69" s="25">
        <f t="shared" si="64"/>
        <v>36760</v>
      </c>
      <c r="O69" s="25">
        <f t="shared" si="64"/>
        <v>35922</v>
      </c>
      <c r="P69" s="25">
        <f t="shared" si="64"/>
        <v>33081</v>
      </c>
      <c r="Q69" s="25">
        <f t="shared" si="64"/>
        <v>45387</v>
      </c>
      <c r="R69" s="25">
        <f t="shared" si="64"/>
        <v>54800</v>
      </c>
      <c r="S69" s="25">
        <f t="shared" si="64"/>
        <v>64777</v>
      </c>
      <c r="T69" s="25">
        <f t="shared" si="64"/>
        <v>54340</v>
      </c>
      <c r="U69" s="25">
        <f t="shared" si="64"/>
        <v>49783</v>
      </c>
      <c r="V69" s="274">
        <f t="shared" si="64"/>
        <v>51549</v>
      </c>
      <c r="W69" s="274">
        <f t="shared" si="64"/>
        <v>38862</v>
      </c>
      <c r="X69" s="274">
        <f>X56+X59+X63+X66+X55</f>
        <v>24084</v>
      </c>
      <c r="Y69" s="25">
        <f t="shared" si="64"/>
        <v>0</v>
      </c>
      <c r="Z69" s="25">
        <f t="shared" si="64"/>
        <v>0</v>
      </c>
      <c r="AA69" s="25">
        <f>AA56+AA59+AA63+AA66+AA55</f>
        <v>0</v>
      </c>
      <c r="AB69" s="25">
        <f t="shared" si="64"/>
        <v>0</v>
      </c>
      <c r="AC69" s="167">
        <f>SUM(E69:L69)</f>
        <v>317855</v>
      </c>
      <c r="AD69" s="177">
        <f>SUM(Q69:AB69)</f>
        <v>383582</v>
      </c>
      <c r="AE69" s="179">
        <f>X69/L69-1</f>
        <v>0.13845426613093825</v>
      </c>
      <c r="AF69" s="142">
        <f>(AD69-AC69)/AC69</f>
        <v>0.20678296707618254</v>
      </c>
    </row>
    <row r="70" spans="1:32" ht="15" thickBot="1" x14ac:dyDescent="0.35">
      <c r="A70" s="49"/>
      <c r="B70" s="49"/>
      <c r="C70" s="49"/>
      <c r="D70" s="5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302"/>
      <c r="W70" s="302"/>
      <c r="X70" s="302"/>
      <c r="Y70" s="49"/>
      <c r="Z70" s="49"/>
      <c r="AA70" s="49"/>
      <c r="AB70" s="49"/>
      <c r="AC70" s="49"/>
      <c r="AD70" s="49"/>
      <c r="AE70" s="112"/>
      <c r="AF70" s="49"/>
    </row>
    <row r="71" spans="1:32" ht="29.4" thickBot="1" x14ac:dyDescent="0.35">
      <c r="A71" s="90" t="s">
        <v>45</v>
      </c>
      <c r="B71" s="56" t="str">
        <f>B7</f>
        <v>TOTALE 2024</v>
      </c>
      <c r="C71" s="91" t="str">
        <f>C7</f>
        <v>TOTALE 2025</v>
      </c>
      <c r="E71" s="92" t="str">
        <f t="shared" ref="E71:AD71" si="65">E7</f>
        <v>2025-01</v>
      </c>
      <c r="F71" s="27" t="str">
        <f t="shared" si="65"/>
        <v>2025-02</v>
      </c>
      <c r="G71" s="27" t="str">
        <f t="shared" si="65"/>
        <v>2025-03</v>
      </c>
      <c r="H71" s="27" t="str">
        <f t="shared" si="65"/>
        <v>2025-04</v>
      </c>
      <c r="I71" s="27" t="str">
        <f t="shared" si="65"/>
        <v>2025-05</v>
      </c>
      <c r="J71" s="27" t="str">
        <f t="shared" si="65"/>
        <v>2025-06</v>
      </c>
      <c r="K71" s="27" t="str">
        <f t="shared" si="65"/>
        <v>2025-07</v>
      </c>
      <c r="L71" s="27" t="str">
        <f t="shared" si="65"/>
        <v>2025-08</v>
      </c>
      <c r="M71" s="27" t="str">
        <f t="shared" si="65"/>
        <v>2025-09</v>
      </c>
      <c r="N71" s="27" t="str">
        <f t="shared" si="65"/>
        <v>2025-10</v>
      </c>
      <c r="O71" s="27" t="str">
        <f t="shared" si="65"/>
        <v>2025-11</v>
      </c>
      <c r="P71" s="27" t="str">
        <f t="shared" si="65"/>
        <v>2025-12</v>
      </c>
      <c r="Q71" s="27" t="str">
        <f t="shared" si="65"/>
        <v>2026-01</v>
      </c>
      <c r="R71" s="27" t="str">
        <f t="shared" si="65"/>
        <v>2026-02</v>
      </c>
      <c r="S71" s="27" t="str">
        <f t="shared" si="65"/>
        <v>2026-03</v>
      </c>
      <c r="T71" s="27" t="str">
        <f t="shared" si="65"/>
        <v>2026-04</v>
      </c>
      <c r="U71" s="27" t="str">
        <f t="shared" si="65"/>
        <v>2026-05</v>
      </c>
      <c r="V71" s="280" t="str">
        <f t="shared" si="65"/>
        <v>2026-06</v>
      </c>
      <c r="W71" s="280" t="str">
        <f t="shared" si="65"/>
        <v>2026-07</v>
      </c>
      <c r="X71" s="280" t="str">
        <f t="shared" si="65"/>
        <v>2026-08</v>
      </c>
      <c r="Y71" s="27" t="str">
        <f t="shared" si="65"/>
        <v>2026-09</v>
      </c>
      <c r="Z71" s="27" t="str">
        <f t="shared" si="65"/>
        <v>2026-10</v>
      </c>
      <c r="AA71" s="27" t="str">
        <f t="shared" si="65"/>
        <v>2026-11</v>
      </c>
      <c r="AB71" s="27" t="str">
        <f t="shared" si="65"/>
        <v>2026-12</v>
      </c>
      <c r="AC71" s="169" t="str">
        <f t="shared" si="65"/>
        <v>Gen-ago 2025</v>
      </c>
      <c r="AD71" s="175" t="str">
        <f t="shared" si="65"/>
        <v>Gen-ago 2026</v>
      </c>
      <c r="AE71" s="7"/>
    </row>
    <row r="72" spans="1:32" ht="15" x14ac:dyDescent="0.35">
      <c r="A72" s="55" t="s">
        <v>3</v>
      </c>
      <c r="B72" s="114">
        <f t="shared" ref="B72:C84" si="66">B53/B$67*100</f>
        <v>21.714349698916763</v>
      </c>
      <c r="C72" s="130">
        <f t="shared" si="66"/>
        <v>22.384261979660607</v>
      </c>
      <c r="E72" s="136">
        <f t="shared" ref="E72:AD72" si="67">E53/E$67*100</f>
        <v>22.132178016749513</v>
      </c>
      <c r="F72" s="121">
        <f t="shared" si="67"/>
        <v>24.031244745410355</v>
      </c>
      <c r="G72" s="121">
        <f t="shared" si="67"/>
        <v>27.246105065784619</v>
      </c>
      <c r="H72" s="121">
        <f t="shared" si="67"/>
        <v>26.193895161184084</v>
      </c>
      <c r="I72" s="121">
        <f t="shared" si="67"/>
        <v>23.576867668244496</v>
      </c>
      <c r="J72" s="121">
        <f t="shared" si="67"/>
        <v>21.483364618590834</v>
      </c>
      <c r="K72" s="121">
        <f t="shared" si="67"/>
        <v>19.052647178689192</v>
      </c>
      <c r="L72" s="121">
        <f t="shared" si="67"/>
        <v>20.189184024460157</v>
      </c>
      <c r="M72" s="121">
        <f t="shared" si="67"/>
        <v>18.469693319106462</v>
      </c>
      <c r="N72" s="121">
        <f t="shared" si="67"/>
        <v>19.731526829442679</v>
      </c>
      <c r="O72" s="121">
        <f t="shared" si="67"/>
        <v>21.086080586080584</v>
      </c>
      <c r="P72" s="122">
        <f t="shared" si="67"/>
        <v>18.812946718648472</v>
      </c>
      <c r="Q72" s="121">
        <f t="shared" si="67"/>
        <v>15.917629714177012</v>
      </c>
      <c r="R72" s="121">
        <f t="shared" si="67"/>
        <v>19.188664596273291</v>
      </c>
      <c r="S72" s="122">
        <f t="shared" si="67"/>
        <v>19.901733109706274</v>
      </c>
      <c r="T72" s="121">
        <f t="shared" si="67"/>
        <v>20.341399409553127</v>
      </c>
      <c r="U72" s="121">
        <f t="shared" si="67"/>
        <v>20.395172870871534</v>
      </c>
      <c r="V72" s="286">
        <f t="shared" si="67"/>
        <v>16.170863026806241</v>
      </c>
      <c r="W72" s="286">
        <f t="shared" si="67"/>
        <v>17.161142349807633</v>
      </c>
      <c r="X72" s="286">
        <f t="shared" si="67"/>
        <v>16.681071737251514</v>
      </c>
      <c r="Y72" s="121" t="e">
        <f t="shared" si="67"/>
        <v>#DIV/0!</v>
      </c>
      <c r="Z72" s="121" t="e">
        <f t="shared" si="67"/>
        <v>#DIV/0!</v>
      </c>
      <c r="AA72" s="121" t="e">
        <f t="shared" si="67"/>
        <v>#DIV/0!</v>
      </c>
      <c r="AB72" s="121" t="e">
        <f t="shared" si="67"/>
        <v>#DIV/0!</v>
      </c>
      <c r="AC72" s="171">
        <f t="shared" si="67"/>
        <v>23.595883879956876</v>
      </c>
      <c r="AD72" s="137">
        <f t="shared" si="67"/>
        <v>18.517561029656164</v>
      </c>
      <c r="AE72" s="7"/>
    </row>
    <row r="73" spans="1:32" ht="15" x14ac:dyDescent="0.35">
      <c r="A73" s="54" t="s">
        <v>2</v>
      </c>
      <c r="B73" s="113">
        <f t="shared" si="66"/>
        <v>26.878659861651009</v>
      </c>
      <c r="C73" s="129">
        <f t="shared" si="66"/>
        <v>14.362337417427595</v>
      </c>
      <c r="E73" s="134">
        <f t="shared" ref="E73:AD73" si="68">E54/E$67*100</f>
        <v>16.672146683944838</v>
      </c>
      <c r="F73" s="119">
        <f t="shared" si="68"/>
        <v>14.347513719255875</v>
      </c>
      <c r="G73" s="119">
        <f t="shared" si="68"/>
        <v>14.155544553412478</v>
      </c>
      <c r="H73" s="119">
        <f t="shared" si="68"/>
        <v>14.328059335766136</v>
      </c>
      <c r="I73" s="119">
        <f t="shared" si="68"/>
        <v>14.376071894079715</v>
      </c>
      <c r="J73" s="119">
        <f t="shared" si="68"/>
        <v>14.752353784530795</v>
      </c>
      <c r="K73" s="119">
        <f t="shared" si="68"/>
        <v>14.984624504464449</v>
      </c>
      <c r="L73" s="119">
        <f t="shared" si="68"/>
        <v>12.433912988088414</v>
      </c>
      <c r="M73" s="119">
        <f t="shared" si="68"/>
        <v>13.965855505455545</v>
      </c>
      <c r="N73" s="119">
        <f t="shared" si="68"/>
        <v>14.56225646158796</v>
      </c>
      <c r="O73" s="119">
        <f t="shared" si="68"/>
        <v>13.122710622710624</v>
      </c>
      <c r="P73" s="120">
        <f t="shared" si="68"/>
        <v>14.014782326185834</v>
      </c>
      <c r="Q73" s="119">
        <f t="shared" si="68"/>
        <v>12.132020735245161</v>
      </c>
      <c r="R73" s="119">
        <f t="shared" si="68"/>
        <v>9.90036231884058</v>
      </c>
      <c r="S73" s="120">
        <f t="shared" si="68"/>
        <v>10.454565002365285</v>
      </c>
      <c r="T73" s="119">
        <f t="shared" si="68"/>
        <v>11.101158184249703</v>
      </c>
      <c r="U73" s="119">
        <f t="shared" si="68"/>
        <v>10.866563570087264</v>
      </c>
      <c r="V73" s="287">
        <f t="shared" si="68"/>
        <v>10.209794204595763</v>
      </c>
      <c r="W73" s="287">
        <f t="shared" si="68"/>
        <v>10.957383841373188</v>
      </c>
      <c r="X73" s="287">
        <f t="shared" si="68"/>
        <v>8.9764168415853813</v>
      </c>
      <c r="Y73" s="119" t="e">
        <f t="shared" si="68"/>
        <v>#DIV/0!</v>
      </c>
      <c r="Z73" s="119" t="e">
        <f t="shared" si="68"/>
        <v>#DIV/0!</v>
      </c>
      <c r="AA73" s="119" t="e">
        <f t="shared" si="68"/>
        <v>#DIV/0!</v>
      </c>
      <c r="AB73" s="119" t="e">
        <f t="shared" si="68"/>
        <v>#DIV/0!</v>
      </c>
      <c r="AC73" s="170">
        <f t="shared" si="68"/>
        <v>14.550422081333847</v>
      </c>
      <c r="AD73" s="135">
        <f t="shared" si="68"/>
        <v>10.65073678767958</v>
      </c>
      <c r="AE73" s="7"/>
    </row>
    <row r="74" spans="1:32" ht="15" x14ac:dyDescent="0.35">
      <c r="A74" s="55" t="s">
        <v>74</v>
      </c>
      <c r="B74" s="114">
        <f t="shared" si="66"/>
        <v>1.6588608049898533E-3</v>
      </c>
      <c r="C74" s="130">
        <f t="shared" si="66"/>
        <v>1.0795564799352814E-2</v>
      </c>
      <c r="E74" s="136">
        <f t="shared" ref="E74:AD74" si="69">E55/E$67*100</f>
        <v>3.6748351159507184E-2</v>
      </c>
      <c r="F74" s="121">
        <f t="shared" si="69"/>
        <v>2.5986334245402708E-2</v>
      </c>
      <c r="G74" s="121">
        <f t="shared" si="69"/>
        <v>4.2135867103475161E-3</v>
      </c>
      <c r="H74" s="121">
        <f t="shared" si="69"/>
        <v>6.5870077858432028E-3</v>
      </c>
      <c r="I74" s="121">
        <f t="shared" si="69"/>
        <v>6.860122110173561E-3</v>
      </c>
      <c r="J74" s="121">
        <f t="shared" si="69"/>
        <v>7.3902183070487897E-3</v>
      </c>
      <c r="K74" s="121">
        <f t="shared" si="69"/>
        <v>5.5574080248971874E-3</v>
      </c>
      <c r="L74" s="121">
        <f t="shared" si="69"/>
        <v>6.3698324734059496E-3</v>
      </c>
      <c r="M74" s="121">
        <f t="shared" si="69"/>
        <v>1.0325956011427391E-2</v>
      </c>
      <c r="N74" s="121">
        <f t="shared" si="69"/>
        <v>5.3623136596003288E-3</v>
      </c>
      <c r="O74" s="121">
        <f t="shared" si="69"/>
        <v>5.4945054945054941E-3</v>
      </c>
      <c r="P74" s="122">
        <f t="shared" si="69"/>
        <v>1.4213775178687459E-2</v>
      </c>
      <c r="Q74" s="121">
        <f t="shared" si="69"/>
        <v>3.1705267830249998E-3</v>
      </c>
      <c r="R74" s="121">
        <f t="shared" si="69"/>
        <v>3.8819875776397515E-3</v>
      </c>
      <c r="S74" s="122">
        <f t="shared" si="69"/>
        <v>3.2253902722229389E-3</v>
      </c>
      <c r="T74" s="121">
        <f t="shared" si="69"/>
        <v>1.2616386162347657E-3</v>
      </c>
      <c r="U74" s="121">
        <f t="shared" si="69"/>
        <v>0</v>
      </c>
      <c r="V74" s="286">
        <f t="shared" si="69"/>
        <v>0</v>
      </c>
      <c r="W74" s="286">
        <f t="shared" si="69"/>
        <v>0</v>
      </c>
      <c r="X74" s="286">
        <f t="shared" si="69"/>
        <v>0</v>
      </c>
      <c r="Y74" s="121" t="e">
        <f t="shared" si="69"/>
        <v>#DIV/0!</v>
      </c>
      <c r="Z74" s="121" t="e">
        <f t="shared" si="69"/>
        <v>#DIV/0!</v>
      </c>
      <c r="AA74" s="121" t="e">
        <f t="shared" si="69"/>
        <v>#DIV/0!</v>
      </c>
      <c r="AB74" s="121" t="e">
        <f t="shared" si="69"/>
        <v>#DIV/0!</v>
      </c>
      <c r="AC74" s="171">
        <f t="shared" si="69"/>
        <v>1.1675832194939695E-2</v>
      </c>
      <c r="AD74" s="137">
        <f t="shared" si="69"/>
        <v>1.6619270967980207E-3</v>
      </c>
      <c r="AE74" s="7"/>
    </row>
    <row r="75" spans="1:32" ht="15" x14ac:dyDescent="0.35">
      <c r="A75" s="55" t="s">
        <v>50</v>
      </c>
      <c r="B75" s="114">
        <f t="shared" si="66"/>
        <v>2.8330577781218378</v>
      </c>
      <c r="C75" s="130">
        <f t="shared" si="66"/>
        <v>2.9086531234711979</v>
      </c>
      <c r="E75" s="136">
        <f t="shared" ref="E75:AD75" si="70">E56/E$67*100</f>
        <v>1.5840473473492833</v>
      </c>
      <c r="F75" s="121">
        <f t="shared" si="70"/>
        <v>1.3742184992127668</v>
      </c>
      <c r="G75" s="121">
        <f t="shared" si="70"/>
        <v>1.3188526403387724</v>
      </c>
      <c r="H75" s="121">
        <f t="shared" si="70"/>
        <v>2.0722726494262718</v>
      </c>
      <c r="I75" s="121">
        <f t="shared" si="70"/>
        <v>3.889689236468409</v>
      </c>
      <c r="J75" s="121">
        <f t="shared" si="70"/>
        <v>4.5538525208034653</v>
      </c>
      <c r="K75" s="121">
        <f t="shared" si="70"/>
        <v>3.2659034492979142</v>
      </c>
      <c r="L75" s="121">
        <f t="shared" si="70"/>
        <v>2.9651570163704695</v>
      </c>
      <c r="M75" s="121">
        <f t="shared" si="70"/>
        <v>3.7311121054624308</v>
      </c>
      <c r="N75" s="121">
        <f t="shared" si="70"/>
        <v>3.5873878382726203</v>
      </c>
      <c r="O75" s="121">
        <f t="shared" si="70"/>
        <v>3.5952380952380949</v>
      </c>
      <c r="P75" s="122">
        <f t="shared" si="70"/>
        <v>4.0488953866146851</v>
      </c>
      <c r="Q75" s="121">
        <f t="shared" si="70"/>
        <v>2.1432761053248996</v>
      </c>
      <c r="R75" s="121">
        <f t="shared" si="70"/>
        <v>2.6074016563146998</v>
      </c>
      <c r="S75" s="122">
        <f t="shared" si="70"/>
        <v>1.6513998193781447</v>
      </c>
      <c r="T75" s="121">
        <f t="shared" si="70"/>
        <v>1.815497968761828</v>
      </c>
      <c r="U75" s="121">
        <f t="shared" si="70"/>
        <v>2.0600905777090466</v>
      </c>
      <c r="V75" s="286">
        <f t="shared" si="70"/>
        <v>3.0133816997757816</v>
      </c>
      <c r="W75" s="286">
        <f t="shared" si="70"/>
        <v>2.7541432376442736</v>
      </c>
      <c r="X75" s="286">
        <f t="shared" si="70"/>
        <v>2.4416594641313742</v>
      </c>
      <c r="Y75" s="121" t="e">
        <f t="shared" si="70"/>
        <v>#DIV/0!</v>
      </c>
      <c r="Z75" s="121" t="e">
        <f t="shared" si="70"/>
        <v>#DIV/0!</v>
      </c>
      <c r="AA75" s="121" t="e">
        <f t="shared" si="70"/>
        <v>#DIV/0!</v>
      </c>
      <c r="AB75" s="121" t="e">
        <f t="shared" si="70"/>
        <v>#DIV/0!</v>
      </c>
      <c r="AC75" s="171">
        <f t="shared" si="70"/>
        <v>2.5595370143340301</v>
      </c>
      <c r="AD75" s="137">
        <f t="shared" si="70"/>
        <v>2.2572663145843337</v>
      </c>
      <c r="AE75" s="7"/>
    </row>
    <row r="76" spans="1:32" ht="15" x14ac:dyDescent="0.35">
      <c r="A76" s="60" t="s">
        <v>48</v>
      </c>
      <c r="B76" s="114">
        <f t="shared" si="66"/>
        <v>2.7230200113908443</v>
      </c>
      <c r="C76" s="130">
        <f t="shared" si="66"/>
        <v>2.9086531234711979</v>
      </c>
      <c r="E76" s="136">
        <f t="shared" ref="E76:AD76" si="71">E57/E$67*100</f>
        <v>1.5840473473492833</v>
      </c>
      <c r="F76" s="121">
        <f t="shared" si="71"/>
        <v>1.3742184992127668</v>
      </c>
      <c r="G76" s="121">
        <f t="shared" si="71"/>
        <v>1.3188526403387724</v>
      </c>
      <c r="H76" s="121">
        <f t="shared" si="71"/>
        <v>2.0722726494262718</v>
      </c>
      <c r="I76" s="121">
        <f t="shared" si="71"/>
        <v>3.889689236468409</v>
      </c>
      <c r="J76" s="121">
        <f t="shared" si="71"/>
        <v>4.5538525208034653</v>
      </c>
      <c r="K76" s="121">
        <f t="shared" si="71"/>
        <v>3.2659034492979142</v>
      </c>
      <c r="L76" s="121">
        <f t="shared" si="71"/>
        <v>2.9651570163704695</v>
      </c>
      <c r="M76" s="121">
        <f t="shared" si="71"/>
        <v>3.7311121054624308</v>
      </c>
      <c r="N76" s="121">
        <f t="shared" si="71"/>
        <v>3.5873878382726203</v>
      </c>
      <c r="O76" s="121">
        <f t="shared" si="71"/>
        <v>3.5952380952380949</v>
      </c>
      <c r="P76" s="122">
        <f t="shared" si="71"/>
        <v>4.0488953866146851</v>
      </c>
      <c r="Q76" s="121">
        <f t="shared" si="71"/>
        <v>2.1432761053248996</v>
      </c>
      <c r="R76" s="121">
        <f t="shared" si="71"/>
        <v>2.6074016563146998</v>
      </c>
      <c r="S76" s="122">
        <f t="shared" si="71"/>
        <v>1.6513998193781447</v>
      </c>
      <c r="T76" s="121">
        <f t="shared" si="71"/>
        <v>1.815497968761828</v>
      </c>
      <c r="U76" s="121">
        <f t="shared" si="71"/>
        <v>2.0600905777090466</v>
      </c>
      <c r="V76" s="286">
        <f t="shared" si="71"/>
        <v>3.0133816997757816</v>
      </c>
      <c r="W76" s="286">
        <f t="shared" si="71"/>
        <v>2.7541432376442736</v>
      </c>
      <c r="X76" s="286">
        <f t="shared" si="71"/>
        <v>2.4416594641313742</v>
      </c>
      <c r="Y76" s="121" t="e">
        <f t="shared" si="71"/>
        <v>#DIV/0!</v>
      </c>
      <c r="Z76" s="121" t="e">
        <f t="shared" si="71"/>
        <v>#DIV/0!</v>
      </c>
      <c r="AA76" s="121" t="e">
        <f t="shared" si="71"/>
        <v>#DIV/0!</v>
      </c>
      <c r="AB76" s="121" t="e">
        <f t="shared" si="71"/>
        <v>#DIV/0!</v>
      </c>
      <c r="AC76" s="171">
        <f t="shared" si="71"/>
        <v>2.5595370143340301</v>
      </c>
      <c r="AD76" s="137">
        <f t="shared" si="71"/>
        <v>2.2572663145843337</v>
      </c>
      <c r="AE76" s="7"/>
    </row>
    <row r="77" spans="1:32" ht="15" x14ac:dyDescent="0.35">
      <c r="A77" s="61" t="s">
        <v>49</v>
      </c>
      <c r="B77" s="114">
        <f t="shared" si="66"/>
        <v>0.11003776673099361</v>
      </c>
      <c r="C77" s="130">
        <f t="shared" si="66"/>
        <v>0</v>
      </c>
      <c r="E77" s="136">
        <f t="shared" ref="E77:AD77" si="72">E58/E$67*100</f>
        <v>0</v>
      </c>
      <c r="F77" s="121">
        <f t="shared" si="72"/>
        <v>0</v>
      </c>
      <c r="G77" s="121">
        <f t="shared" si="72"/>
        <v>0</v>
      </c>
      <c r="H77" s="121">
        <f t="shared" si="72"/>
        <v>0</v>
      </c>
      <c r="I77" s="121">
        <f t="shared" si="72"/>
        <v>0</v>
      </c>
      <c r="J77" s="121">
        <f t="shared" si="72"/>
        <v>0</v>
      </c>
      <c r="K77" s="121">
        <f t="shared" si="72"/>
        <v>0</v>
      </c>
      <c r="L77" s="121">
        <f t="shared" si="72"/>
        <v>0</v>
      </c>
      <c r="M77" s="121">
        <f t="shared" si="72"/>
        <v>0</v>
      </c>
      <c r="N77" s="121">
        <f t="shared" si="72"/>
        <v>0</v>
      </c>
      <c r="O77" s="121">
        <f t="shared" si="72"/>
        <v>0</v>
      </c>
      <c r="P77" s="122">
        <f t="shared" si="72"/>
        <v>0</v>
      </c>
      <c r="Q77" s="121">
        <f t="shared" si="72"/>
        <v>0</v>
      </c>
      <c r="R77" s="121">
        <f t="shared" si="72"/>
        <v>0</v>
      </c>
      <c r="S77" s="122">
        <f t="shared" si="72"/>
        <v>0</v>
      </c>
      <c r="T77" s="121">
        <f t="shared" si="72"/>
        <v>0</v>
      </c>
      <c r="U77" s="121">
        <f t="shared" si="72"/>
        <v>0</v>
      </c>
      <c r="V77" s="286">
        <f t="shared" si="72"/>
        <v>0</v>
      </c>
      <c r="W77" s="286">
        <f t="shared" si="72"/>
        <v>0</v>
      </c>
      <c r="X77" s="286">
        <f t="shared" si="72"/>
        <v>0</v>
      </c>
      <c r="Y77" s="121" t="e">
        <f t="shared" si="72"/>
        <v>#DIV/0!</v>
      </c>
      <c r="Z77" s="121" t="e">
        <f t="shared" si="72"/>
        <v>#DIV/0!</v>
      </c>
      <c r="AA77" s="121" t="e">
        <f t="shared" si="72"/>
        <v>#DIV/0!</v>
      </c>
      <c r="AB77" s="121" t="e">
        <f t="shared" si="72"/>
        <v>#DIV/0!</v>
      </c>
      <c r="AC77" s="171">
        <f t="shared" si="72"/>
        <v>0</v>
      </c>
      <c r="AD77" s="137">
        <f t="shared" si="72"/>
        <v>0</v>
      </c>
      <c r="AE77" s="7"/>
    </row>
    <row r="78" spans="1:32" s="42" customFormat="1" ht="15" x14ac:dyDescent="0.35">
      <c r="A78" s="55" t="s">
        <v>51</v>
      </c>
      <c r="B78" s="115">
        <f t="shared" si="66"/>
        <v>35.848258472631564</v>
      </c>
      <c r="C78" s="131">
        <f t="shared" si="66"/>
        <v>42.888319198887096</v>
      </c>
      <c r="D78" s="7"/>
      <c r="E78" s="136">
        <f t="shared" ref="E78:AD78" si="73">E59/E$67*100</f>
        <v>44.29530201342282</v>
      </c>
      <c r="F78" s="121">
        <f t="shared" si="73"/>
        <v>45.833779177303228</v>
      </c>
      <c r="G78" s="121">
        <f t="shared" si="73"/>
        <v>44.780946160895809</v>
      </c>
      <c r="H78" s="121">
        <f t="shared" si="73"/>
        <v>42.839263836009856</v>
      </c>
      <c r="I78" s="121">
        <f t="shared" si="73"/>
        <v>41.767167455580712</v>
      </c>
      <c r="J78" s="121">
        <f t="shared" si="73"/>
        <v>39.960388429874214</v>
      </c>
      <c r="K78" s="121">
        <f t="shared" si="73"/>
        <v>42.010299729539476</v>
      </c>
      <c r="L78" s="121">
        <f t="shared" si="73"/>
        <v>45.977450793044142</v>
      </c>
      <c r="M78" s="121">
        <f t="shared" si="73"/>
        <v>41.069769042783875</v>
      </c>
      <c r="N78" s="121">
        <f t="shared" si="73"/>
        <v>42.287205519608193</v>
      </c>
      <c r="O78" s="121">
        <f t="shared" si="73"/>
        <v>43.912087912087912</v>
      </c>
      <c r="P78" s="122">
        <f t="shared" si="73"/>
        <v>40.294022092267703</v>
      </c>
      <c r="Q78" s="121">
        <f t="shared" si="73"/>
        <v>49.767758913143417</v>
      </c>
      <c r="R78" s="121">
        <f t="shared" si="73"/>
        <v>50.760869565217391</v>
      </c>
      <c r="S78" s="122">
        <f t="shared" si="73"/>
        <v>49.610802907151765</v>
      </c>
      <c r="T78" s="121">
        <f t="shared" si="73"/>
        <v>47.366960207918048</v>
      </c>
      <c r="U78" s="121">
        <f t="shared" si="73"/>
        <v>44.04893405500939</v>
      </c>
      <c r="V78" s="286">
        <f t="shared" si="73"/>
        <v>43.419831193499093</v>
      </c>
      <c r="W78" s="286">
        <f t="shared" si="73"/>
        <v>42.982391240011836</v>
      </c>
      <c r="X78" s="286">
        <f t="shared" si="73"/>
        <v>43.267687368810961</v>
      </c>
      <c r="Y78" s="121" t="e">
        <f t="shared" si="73"/>
        <v>#DIV/0!</v>
      </c>
      <c r="Z78" s="121" t="e">
        <f t="shared" si="73"/>
        <v>#DIV/0!</v>
      </c>
      <c r="AA78" s="121" t="e">
        <f t="shared" si="73"/>
        <v>#DIV/0!</v>
      </c>
      <c r="AB78" s="121" t="e">
        <f t="shared" si="73"/>
        <v>#DIV/0!</v>
      </c>
      <c r="AC78" s="171">
        <f t="shared" si="73"/>
        <v>43.299239903324107</v>
      </c>
      <c r="AD78" s="137">
        <f t="shared" si="73"/>
        <v>46.879270229345934</v>
      </c>
      <c r="AE78" s="7"/>
      <c r="AF78" s="7"/>
    </row>
    <row r="79" spans="1:32" ht="15" x14ac:dyDescent="0.35">
      <c r="A79" s="60" t="s">
        <v>52</v>
      </c>
      <c r="B79" s="115">
        <f t="shared" si="66"/>
        <v>27.496861988310563</v>
      </c>
      <c r="C79" s="131">
        <f t="shared" si="66"/>
        <v>34.441541333347907</v>
      </c>
      <c r="E79" s="138">
        <f t="shared" ref="E79:AD79" si="74">E60/E$67*100</f>
        <v>32.874301297797032</v>
      </c>
      <c r="F79" s="123">
        <f t="shared" si="74"/>
        <v>37.857503171861381</v>
      </c>
      <c r="G79" s="123">
        <f t="shared" si="74"/>
        <v>37.681052553960242</v>
      </c>
      <c r="H79" s="123">
        <f t="shared" si="74"/>
        <v>35.544811413967089</v>
      </c>
      <c r="I79" s="123">
        <f t="shared" si="74"/>
        <v>34.874116759278316</v>
      </c>
      <c r="J79" s="123">
        <f t="shared" si="74"/>
        <v>32.240566386331054</v>
      </c>
      <c r="K79" s="123">
        <f t="shared" si="74"/>
        <v>32.599755474046901</v>
      </c>
      <c r="L79" s="123">
        <f t="shared" si="74"/>
        <v>36.390852920568193</v>
      </c>
      <c r="M79" s="123">
        <f t="shared" si="74"/>
        <v>32.39768698585344</v>
      </c>
      <c r="N79" s="123">
        <f t="shared" si="74"/>
        <v>33.319629642869906</v>
      </c>
      <c r="O79" s="123">
        <f t="shared" si="74"/>
        <v>34.760073260073263</v>
      </c>
      <c r="P79" s="124">
        <f t="shared" si="74"/>
        <v>30.096653671215073</v>
      </c>
      <c r="Q79" s="123">
        <f t="shared" si="74"/>
        <v>41.413420839872543</v>
      </c>
      <c r="R79" s="123">
        <f t="shared" si="74"/>
        <v>43.676242236024841</v>
      </c>
      <c r="S79" s="124">
        <f t="shared" si="74"/>
        <v>41.980604653163034</v>
      </c>
      <c r="T79" s="123">
        <f t="shared" si="74"/>
        <v>39.938432035527747</v>
      </c>
      <c r="U79" s="123">
        <f t="shared" si="74"/>
        <v>35.774052800176733</v>
      </c>
      <c r="V79" s="288">
        <f t="shared" si="74"/>
        <v>35.500778337927194</v>
      </c>
      <c r="W79" s="288">
        <f t="shared" si="74"/>
        <v>35.28040840485351</v>
      </c>
      <c r="X79" s="288">
        <f t="shared" si="74"/>
        <v>36.32855908136807</v>
      </c>
      <c r="Y79" s="123" t="e">
        <f t="shared" si="74"/>
        <v>#DIV/0!</v>
      </c>
      <c r="Z79" s="123" t="e">
        <f t="shared" si="74"/>
        <v>#DIV/0!</v>
      </c>
      <c r="AA79" s="123" t="e">
        <f t="shared" si="74"/>
        <v>#DIV/0!</v>
      </c>
      <c r="AB79" s="123" t="e">
        <f t="shared" si="74"/>
        <v>#DIV/0!</v>
      </c>
      <c r="AC79" s="172">
        <f t="shared" si="74"/>
        <v>35.177336431320811</v>
      </c>
      <c r="AD79" s="139">
        <f t="shared" si="74"/>
        <v>39.182701185507995</v>
      </c>
      <c r="AE79" s="7"/>
    </row>
    <row r="80" spans="1:32" ht="15" x14ac:dyDescent="0.35">
      <c r="A80" s="61" t="s">
        <v>43</v>
      </c>
      <c r="B80" s="115">
        <f t="shared" si="66"/>
        <v>8.3513964843210005</v>
      </c>
      <c r="C80" s="131">
        <f t="shared" si="66"/>
        <v>8.4279197903200682</v>
      </c>
      <c r="E80" s="138">
        <f t="shared" ref="E80:AD81" si="75">E61/E$67*100</f>
        <v>11.411330096899599</v>
      </c>
      <c r="F80" s="123">
        <f t="shared" si="75"/>
        <v>7.9686329659579016</v>
      </c>
      <c r="G80" s="123">
        <f t="shared" si="75"/>
        <v>7.0851460534493471</v>
      </c>
      <c r="H80" s="123">
        <f t="shared" si="75"/>
        <v>7.2733739971280649</v>
      </c>
      <c r="I80" s="123">
        <f t="shared" si="75"/>
        <v>6.8779584276600119</v>
      </c>
      <c r="J80" s="123">
        <f t="shared" si="75"/>
        <v>7.7006074759448397</v>
      </c>
      <c r="K80" s="123">
        <f t="shared" si="75"/>
        <v>9.3975769701011451</v>
      </c>
      <c r="L80" s="123">
        <f t="shared" si="75"/>
        <v>9.5674883750557349</v>
      </c>
      <c r="M80" s="123">
        <f t="shared" si="75"/>
        <v>8.6445461742332981</v>
      </c>
      <c r="N80" s="123">
        <f t="shared" si="75"/>
        <v>8.9425517463268154</v>
      </c>
      <c r="O80" s="123">
        <f t="shared" si="75"/>
        <v>9.1245421245421241</v>
      </c>
      <c r="P80" s="124">
        <f t="shared" si="75"/>
        <v>10.164879792072774</v>
      </c>
      <c r="Q80" s="123">
        <f t="shared" si="75"/>
        <v>8.3321443857896984</v>
      </c>
      <c r="R80" s="123">
        <f t="shared" si="75"/>
        <v>7.0238095238095237</v>
      </c>
      <c r="S80" s="124">
        <f t="shared" si="75"/>
        <v>7.5581645379090876</v>
      </c>
      <c r="T80" s="123">
        <f t="shared" si="75"/>
        <v>7.3439983851025712</v>
      </c>
      <c r="U80" s="123">
        <f t="shared" si="75"/>
        <v>8.0829559262123052</v>
      </c>
      <c r="V80" s="288">
        <f t="shared" si="75"/>
        <v>7.7862355579040576</v>
      </c>
      <c r="W80" s="288">
        <f t="shared" si="75"/>
        <v>7.5392127848475878</v>
      </c>
      <c r="X80" s="288">
        <f t="shared" si="75"/>
        <v>6.8094826521792813</v>
      </c>
      <c r="Y80" s="123" t="e">
        <f t="shared" si="75"/>
        <v>#DIV/0!</v>
      </c>
      <c r="Z80" s="123" t="e">
        <f t="shared" si="75"/>
        <v>#DIV/0!</v>
      </c>
      <c r="AA80" s="123" t="e">
        <f t="shared" si="75"/>
        <v>#DIV/0!</v>
      </c>
      <c r="AB80" s="123" t="e">
        <f t="shared" si="75"/>
        <v>#DIV/0!</v>
      </c>
      <c r="AC80" s="172">
        <f t="shared" si="75"/>
        <v>8.1069194873531281</v>
      </c>
      <c r="AD80" s="139">
        <f t="shared" si="75"/>
        <v>7.5937142224027765</v>
      </c>
      <c r="AE80" s="7"/>
    </row>
    <row r="81" spans="1:31" ht="15" x14ac:dyDescent="0.35">
      <c r="A81" s="61" t="s">
        <v>77</v>
      </c>
      <c r="B81" s="115">
        <f t="shared" si="66"/>
        <v>0</v>
      </c>
      <c r="C81" s="131">
        <f t="shared" si="66"/>
        <v>1.8858075219122635E-2</v>
      </c>
      <c r="E81" s="138">
        <f t="shared" si="75"/>
        <v>9.6706187261861015E-3</v>
      </c>
      <c r="F81" s="123">
        <f t="shared" si="75"/>
        <v>7.6430394839419741E-3</v>
      </c>
      <c r="G81" s="123">
        <f t="shared" si="75"/>
        <v>1.4747553486216305E-2</v>
      </c>
      <c r="H81" s="123">
        <f t="shared" si="75"/>
        <v>2.107842491469825E-2</v>
      </c>
      <c r="I81" s="123">
        <f t="shared" si="75"/>
        <v>1.5092268642381834E-2</v>
      </c>
      <c r="J81" s="123">
        <f t="shared" si="75"/>
        <v>1.9214567598326855E-2</v>
      </c>
      <c r="K81" s="123">
        <f t="shared" si="75"/>
        <v>1.2967285391426771E-2</v>
      </c>
      <c r="L81" s="123">
        <f t="shared" si="75"/>
        <v>1.9109497420217846E-2</v>
      </c>
      <c r="M81" s="123">
        <f t="shared" si="75"/>
        <v>2.7535882697139708E-2</v>
      </c>
      <c r="N81" s="123">
        <f t="shared" si="75"/>
        <v>2.5024130411468202E-2</v>
      </c>
      <c r="O81" s="123">
        <f t="shared" si="75"/>
        <v>2.7472527472527472E-2</v>
      </c>
      <c r="P81" s="124">
        <f t="shared" si="75"/>
        <v>3.2488628979857048E-2</v>
      </c>
      <c r="Q81" s="123">
        <f t="shared" si="75"/>
        <v>2.2193687481174996E-2</v>
      </c>
      <c r="R81" s="123">
        <f t="shared" si="75"/>
        <v>6.0817805383022776E-2</v>
      </c>
      <c r="S81" s="124">
        <f t="shared" si="75"/>
        <v>7.2033716079645635E-2</v>
      </c>
      <c r="T81" s="123">
        <f t="shared" si="75"/>
        <v>8.4529787287729308E-2</v>
      </c>
      <c r="U81" s="123">
        <f t="shared" si="75"/>
        <v>0.19192532862034684</v>
      </c>
      <c r="V81" s="288">
        <f t="shared" si="75"/>
        <v>0.1328172976678425</v>
      </c>
      <c r="W81" s="288">
        <f t="shared" si="75"/>
        <v>0.16277005031074282</v>
      </c>
      <c r="X81" s="288">
        <f t="shared" si="75"/>
        <v>0.12964563526361278</v>
      </c>
      <c r="Y81" s="123" t="e">
        <f t="shared" si="75"/>
        <v>#DIV/0!</v>
      </c>
      <c r="Z81" s="123" t="e">
        <f t="shared" si="75"/>
        <v>#DIV/0!</v>
      </c>
      <c r="AA81" s="123" t="e">
        <f t="shared" si="75"/>
        <v>#DIV/0!</v>
      </c>
      <c r="AB81" s="123" t="e">
        <f t="shared" si="75"/>
        <v>#DIV/0!</v>
      </c>
      <c r="AC81" s="172">
        <f t="shared" si="75"/>
        <v>1.4983984650172609E-2</v>
      </c>
      <c r="AD81" s="139">
        <f t="shared" si="75"/>
        <v>0.10285482143516639</v>
      </c>
      <c r="AE81" s="7"/>
    </row>
    <row r="82" spans="1:31" ht="15" x14ac:dyDescent="0.35">
      <c r="A82" s="55" t="s">
        <v>53</v>
      </c>
      <c r="B82" s="115">
        <f t="shared" si="66"/>
        <v>12.723738851073009</v>
      </c>
      <c r="C82" s="131">
        <f t="shared" si="66"/>
        <v>17.445496063035165</v>
      </c>
      <c r="E82" s="138">
        <f t="shared" ref="E82:AD82" si="76">E63/E$67*100</f>
        <v>15.279577587374041</v>
      </c>
      <c r="F82" s="123">
        <f t="shared" si="76"/>
        <v>14.387257524572373</v>
      </c>
      <c r="G82" s="123">
        <f t="shared" si="76"/>
        <v>12.49433799285797</v>
      </c>
      <c r="H82" s="123">
        <f t="shared" si="76"/>
        <v>14.559922009827817</v>
      </c>
      <c r="I82" s="123">
        <f t="shared" si="76"/>
        <v>16.381971599094463</v>
      </c>
      <c r="J82" s="123">
        <f t="shared" si="76"/>
        <v>19.24265042789364</v>
      </c>
      <c r="K82" s="123">
        <f t="shared" si="76"/>
        <v>20.680967729984069</v>
      </c>
      <c r="L82" s="123">
        <f t="shared" si="76"/>
        <v>18.427925345563413</v>
      </c>
      <c r="M82" s="123">
        <f t="shared" si="76"/>
        <v>22.753244071180255</v>
      </c>
      <c r="N82" s="123">
        <f t="shared" si="76"/>
        <v>19.826261037428949</v>
      </c>
      <c r="O82" s="123">
        <f t="shared" si="76"/>
        <v>18.278388278388277</v>
      </c>
      <c r="P82" s="124">
        <f t="shared" si="76"/>
        <v>22.815139701104613</v>
      </c>
      <c r="Q82" s="123">
        <f t="shared" si="76"/>
        <v>20.034558741934973</v>
      </c>
      <c r="R82" s="123">
        <f t="shared" si="76"/>
        <v>17.538819875776397</v>
      </c>
      <c r="S82" s="124">
        <f t="shared" si="76"/>
        <v>18.378273771126306</v>
      </c>
      <c r="T82" s="123">
        <f t="shared" si="76"/>
        <v>19.373722590901064</v>
      </c>
      <c r="U82" s="123">
        <f t="shared" si="76"/>
        <v>22.629238926322767</v>
      </c>
      <c r="V82" s="288">
        <f t="shared" si="76"/>
        <v>27.186129875323118</v>
      </c>
      <c r="W82" s="288">
        <f t="shared" si="76"/>
        <v>26.144939331163066</v>
      </c>
      <c r="X82" s="288">
        <f t="shared" si="76"/>
        <v>28.633164588220765</v>
      </c>
      <c r="Y82" s="123" t="e">
        <f t="shared" si="76"/>
        <v>#DIV/0!</v>
      </c>
      <c r="Z82" s="123" t="e">
        <f t="shared" si="76"/>
        <v>#DIV/0!</v>
      </c>
      <c r="AA82" s="123" t="e">
        <f t="shared" si="76"/>
        <v>#DIV/0!</v>
      </c>
      <c r="AB82" s="123" t="e">
        <f t="shared" si="76"/>
        <v>#DIV/0!</v>
      </c>
      <c r="AC82" s="172">
        <f t="shared" si="76"/>
        <v>15.983046691652946</v>
      </c>
      <c r="AD82" s="139">
        <f t="shared" si="76"/>
        <v>21.693319053070873</v>
      </c>
      <c r="AE82" s="7"/>
    </row>
    <row r="83" spans="1:31" ht="15" x14ac:dyDescent="0.35">
      <c r="A83" s="61" t="s">
        <v>55</v>
      </c>
      <c r="B83" s="115">
        <f t="shared" si="66"/>
        <v>5.8220484719127219</v>
      </c>
      <c r="C83" s="131">
        <f t="shared" si="66"/>
        <v>7.0145207179187246</v>
      </c>
      <c r="E83" s="138">
        <f t="shared" ref="E83:AD83" si="77">E64/E$67*100</f>
        <v>8.291588495831963</v>
      </c>
      <c r="F83" s="123">
        <f t="shared" si="77"/>
        <v>7.0117244225683679</v>
      </c>
      <c r="G83" s="123">
        <f t="shared" si="77"/>
        <v>6.2719238183522759</v>
      </c>
      <c r="H83" s="123">
        <f t="shared" si="77"/>
        <v>6.2774184199085719</v>
      </c>
      <c r="I83" s="123">
        <f t="shared" si="77"/>
        <v>6.8244494752006588</v>
      </c>
      <c r="J83" s="123">
        <f t="shared" si="77"/>
        <v>8.0169088194865274</v>
      </c>
      <c r="K83" s="123">
        <f t="shared" si="77"/>
        <v>7.4821236708532464</v>
      </c>
      <c r="L83" s="123">
        <f t="shared" si="77"/>
        <v>6.6723995158927325</v>
      </c>
      <c r="M83" s="123">
        <f t="shared" si="77"/>
        <v>7.9372181874505214</v>
      </c>
      <c r="N83" s="123">
        <f t="shared" si="77"/>
        <v>6.8351624781038858</v>
      </c>
      <c r="O83" s="123">
        <f t="shared" si="77"/>
        <v>5.9670329670329672</v>
      </c>
      <c r="P83" s="124">
        <f t="shared" si="77"/>
        <v>7.1312540610786224</v>
      </c>
      <c r="Q83" s="123">
        <f t="shared" si="77"/>
        <v>5.318558678524437</v>
      </c>
      <c r="R83" s="123">
        <f t="shared" si="77"/>
        <v>4.3077122153209109</v>
      </c>
      <c r="S83" s="124">
        <f t="shared" si="77"/>
        <v>5.15739904528448</v>
      </c>
      <c r="T83" s="123">
        <f t="shared" si="77"/>
        <v>6.3296409376498195</v>
      </c>
      <c r="U83" s="123">
        <f t="shared" si="77"/>
        <v>6.1126146028940687</v>
      </c>
      <c r="V83" s="288">
        <f t="shared" si="77"/>
        <v>9.3886119878322223</v>
      </c>
      <c r="W83" s="288">
        <f t="shared" si="77"/>
        <v>8.2457827759692215</v>
      </c>
      <c r="X83" s="288">
        <f t="shared" si="77"/>
        <v>8.6399555500679099</v>
      </c>
      <c r="Y83" s="123" t="e">
        <f t="shared" si="77"/>
        <v>#DIV/0!</v>
      </c>
      <c r="Z83" s="123" t="e">
        <f t="shared" si="77"/>
        <v>#DIV/0!</v>
      </c>
      <c r="AA83" s="123" t="e">
        <f t="shared" si="77"/>
        <v>#DIV/0!</v>
      </c>
      <c r="AB83" s="123" t="e">
        <f t="shared" si="77"/>
        <v>#DIV/0!</v>
      </c>
      <c r="AC83" s="172">
        <f t="shared" si="77"/>
        <v>7.029823967369941</v>
      </c>
      <c r="AD83" s="139">
        <f t="shared" si="77"/>
        <v>6.4179931307013325</v>
      </c>
      <c r="AE83" s="7"/>
    </row>
    <row r="84" spans="1:31" ht="15" x14ac:dyDescent="0.35">
      <c r="A84" s="61" t="s">
        <v>54</v>
      </c>
      <c r="B84" s="115">
        <f t="shared" si="66"/>
        <v>6.9016903791602839</v>
      </c>
      <c r="C84" s="131">
        <f t="shared" si="66"/>
        <v>10.430975345116442</v>
      </c>
      <c r="E84" s="138">
        <f t="shared" ref="E84:AD84" si="78">E65/E$67*100</f>
        <v>6.9879890915420768</v>
      </c>
      <c r="F84" s="123">
        <f t="shared" si="78"/>
        <v>7.3755331020040042</v>
      </c>
      <c r="G84" s="123">
        <f t="shared" si="78"/>
        <v>6.222414174505694</v>
      </c>
      <c r="H84" s="123">
        <f t="shared" si="78"/>
        <v>8.2825035899192443</v>
      </c>
      <c r="I84" s="123">
        <f t="shared" si="78"/>
        <v>9.557522123893806</v>
      </c>
      <c r="J84" s="123">
        <f t="shared" si="78"/>
        <v>11.225741608407112</v>
      </c>
      <c r="K84" s="123">
        <f t="shared" si="78"/>
        <v>13.19884405913082</v>
      </c>
      <c r="L84" s="123">
        <f t="shared" si="78"/>
        <v>11.755525829670679</v>
      </c>
      <c r="M84" s="123">
        <f t="shared" si="78"/>
        <v>14.816025883729736</v>
      </c>
      <c r="N84" s="123">
        <f t="shared" si="78"/>
        <v>12.991098559325062</v>
      </c>
      <c r="O84" s="123">
        <f t="shared" si="78"/>
        <v>12.311355311355312</v>
      </c>
      <c r="P84" s="124">
        <f t="shared" si="78"/>
        <v>15.683885640025991</v>
      </c>
      <c r="Q84" s="123">
        <f t="shared" si="78"/>
        <v>14.716000063410537</v>
      </c>
      <c r="R84" s="123">
        <f t="shared" si="78"/>
        <v>13.231107660455487</v>
      </c>
      <c r="S84" s="124">
        <f t="shared" si="78"/>
        <v>13.220874725841828</v>
      </c>
      <c r="T84" s="123">
        <f t="shared" si="78"/>
        <v>13.044081653251244</v>
      </c>
      <c r="U84" s="123">
        <f t="shared" si="78"/>
        <v>16.516624323428697</v>
      </c>
      <c r="V84" s="288">
        <f t="shared" si="78"/>
        <v>17.797517887490898</v>
      </c>
      <c r="W84" s="288">
        <f t="shared" si="78"/>
        <v>17.899156555193844</v>
      </c>
      <c r="X84" s="288">
        <f t="shared" si="78"/>
        <v>19.993209038152859</v>
      </c>
      <c r="Y84" s="123" t="e">
        <f t="shared" si="78"/>
        <v>#DIV/0!</v>
      </c>
      <c r="Z84" s="123" t="e">
        <f t="shared" si="78"/>
        <v>#DIV/0!</v>
      </c>
      <c r="AA84" s="123" t="e">
        <f t="shared" si="78"/>
        <v>#DIV/0!</v>
      </c>
      <c r="AB84" s="123" t="e">
        <f t="shared" si="78"/>
        <v>#DIV/0!</v>
      </c>
      <c r="AC84" s="172">
        <f t="shared" si="78"/>
        <v>8.9532227242830071</v>
      </c>
      <c r="AD84" s="139">
        <f t="shared" si="78"/>
        <v>15.275325922369539</v>
      </c>
      <c r="AE84" s="7"/>
    </row>
    <row r="85" spans="1:31" ht="15.6" thickBot="1" x14ac:dyDescent="0.4">
      <c r="A85" s="185" t="s">
        <v>47</v>
      </c>
      <c r="B85" s="114">
        <f t="shared" ref="B85:C85" si="79">B66/B$67*100</f>
        <v>2.7647680083164221E-4</v>
      </c>
      <c r="C85" s="137">
        <f t="shared" si="79"/>
        <v>1.3665271897914954E-4</v>
      </c>
      <c r="E85" s="136">
        <f t="shared" ref="E85:AD85" si="80">E66/E$67*100</f>
        <v>0</v>
      </c>
      <c r="F85" s="121">
        <f t="shared" si="80"/>
        <v>0</v>
      </c>
      <c r="G85" s="121">
        <f t="shared" si="80"/>
        <v>0</v>
      </c>
      <c r="H85" s="121">
        <f t="shared" si="80"/>
        <v>0</v>
      </c>
      <c r="I85" s="121">
        <f t="shared" si="80"/>
        <v>1.3720244220347122E-3</v>
      </c>
      <c r="J85" s="121">
        <f t="shared" si="80"/>
        <v>0</v>
      </c>
      <c r="K85" s="121">
        <f t="shared" si="80"/>
        <v>0</v>
      </c>
      <c r="L85" s="121">
        <f t="shared" si="80"/>
        <v>0</v>
      </c>
      <c r="M85" s="121">
        <f t="shared" si="80"/>
        <v>0</v>
      </c>
      <c r="N85" s="121">
        <f t="shared" si="80"/>
        <v>0</v>
      </c>
      <c r="O85" s="121">
        <f t="shared" si="80"/>
        <v>0</v>
      </c>
      <c r="P85" s="122">
        <f t="shared" si="80"/>
        <v>0</v>
      </c>
      <c r="Q85" s="121">
        <f t="shared" si="80"/>
        <v>1.5852633915124999E-3</v>
      </c>
      <c r="R85" s="43">
        <f t="shared" si="80"/>
        <v>0</v>
      </c>
      <c r="S85" s="399">
        <f t="shared" si="80"/>
        <v>0</v>
      </c>
      <c r="T85" s="43">
        <f t="shared" si="80"/>
        <v>0</v>
      </c>
      <c r="U85" s="43">
        <f t="shared" si="80"/>
        <v>0</v>
      </c>
      <c r="V85" s="263">
        <f t="shared" si="80"/>
        <v>0</v>
      </c>
      <c r="W85" s="263">
        <f t="shared" si="80"/>
        <v>0</v>
      </c>
      <c r="X85" s="263">
        <f t="shared" si="80"/>
        <v>0</v>
      </c>
      <c r="Y85" s="43" t="e">
        <f t="shared" si="80"/>
        <v>#DIV/0!</v>
      </c>
      <c r="Z85" s="43" t="e">
        <f t="shared" si="80"/>
        <v>#DIV/0!</v>
      </c>
      <c r="AA85" s="43" t="e">
        <f t="shared" si="80"/>
        <v>#DIV/0!</v>
      </c>
      <c r="AB85" s="43" t="e">
        <f t="shared" si="80"/>
        <v>#DIV/0!</v>
      </c>
      <c r="AC85" s="167">
        <f t="shared" si="80"/>
        <v>1.9459720324899491E-4</v>
      </c>
      <c r="AD85" s="186">
        <f t="shared" si="80"/>
        <v>1.8465856631089117E-4</v>
      </c>
      <c r="AE85" s="7"/>
    </row>
    <row r="86" spans="1:31" ht="15.6" thickBot="1" x14ac:dyDescent="0.4">
      <c r="A86" s="53" t="s">
        <v>4</v>
      </c>
      <c r="B86" s="116">
        <f>B67/B$67*100</f>
        <v>100</v>
      </c>
      <c r="C86" s="132">
        <f>C67/C$67*100</f>
        <v>100</v>
      </c>
      <c r="E86" s="140">
        <f t="shared" ref="E86:AD86" si="81">E67/E$67*100</f>
        <v>100</v>
      </c>
      <c r="F86" s="125">
        <f t="shared" si="81"/>
        <v>100</v>
      </c>
      <c r="G86" s="125">
        <f t="shared" si="81"/>
        <v>100</v>
      </c>
      <c r="H86" s="125">
        <f t="shared" si="81"/>
        <v>100</v>
      </c>
      <c r="I86" s="125">
        <f t="shared" si="81"/>
        <v>100</v>
      </c>
      <c r="J86" s="125">
        <f t="shared" si="81"/>
        <v>100</v>
      </c>
      <c r="K86" s="125">
        <f t="shared" si="81"/>
        <v>100</v>
      </c>
      <c r="L86" s="125">
        <f t="shared" si="81"/>
        <v>100</v>
      </c>
      <c r="M86" s="125">
        <f t="shared" si="81"/>
        <v>100</v>
      </c>
      <c r="N86" s="125">
        <f t="shared" si="81"/>
        <v>100</v>
      </c>
      <c r="O86" s="125">
        <f t="shared" si="81"/>
        <v>100</v>
      </c>
      <c r="P86" s="126">
        <f t="shared" si="81"/>
        <v>100</v>
      </c>
      <c r="Q86" s="125">
        <f t="shared" si="81"/>
        <v>100</v>
      </c>
      <c r="R86" s="125">
        <f t="shared" si="81"/>
        <v>100</v>
      </c>
      <c r="S86" s="126">
        <f t="shared" si="81"/>
        <v>100</v>
      </c>
      <c r="T86" s="125">
        <f t="shared" si="81"/>
        <v>100</v>
      </c>
      <c r="U86" s="125">
        <f t="shared" si="81"/>
        <v>100</v>
      </c>
      <c r="V86" s="290">
        <f t="shared" si="81"/>
        <v>100</v>
      </c>
      <c r="W86" s="290">
        <f t="shared" si="81"/>
        <v>100</v>
      </c>
      <c r="X86" s="290">
        <f t="shared" si="81"/>
        <v>100</v>
      </c>
      <c r="Y86" s="125" t="e">
        <f t="shared" si="81"/>
        <v>#DIV/0!</v>
      </c>
      <c r="Z86" s="125" t="e">
        <f t="shared" si="81"/>
        <v>#DIV/0!</v>
      </c>
      <c r="AA86" s="125" t="e">
        <f t="shared" si="81"/>
        <v>#DIV/0!</v>
      </c>
      <c r="AB86" s="125" t="e">
        <f t="shared" si="81"/>
        <v>#DIV/0!</v>
      </c>
      <c r="AC86" s="168">
        <f t="shared" si="81"/>
        <v>100</v>
      </c>
      <c r="AD86" s="173">
        <f t="shared" si="81"/>
        <v>100</v>
      </c>
      <c r="AE86" s="7"/>
    </row>
    <row r="87" spans="1:31" ht="15" thickBot="1" x14ac:dyDescent="0.35">
      <c r="A87" s="49"/>
      <c r="B87" s="128"/>
      <c r="C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303"/>
      <c r="W87" s="303"/>
      <c r="X87" s="303"/>
      <c r="Y87" s="128"/>
      <c r="Z87" s="128"/>
      <c r="AA87" s="128"/>
      <c r="AB87" s="128"/>
      <c r="AC87" s="128"/>
      <c r="AD87" s="128"/>
      <c r="AE87" s="7"/>
    </row>
    <row r="88" spans="1:31" ht="15" thickBot="1" x14ac:dyDescent="0.35">
      <c r="A88" s="24" t="s">
        <v>40</v>
      </c>
      <c r="B88" s="118">
        <f>B69/B$67*100</f>
        <v>51.406990439432235</v>
      </c>
      <c r="C88" s="133">
        <f>C69/C$67*100</f>
        <v>63.253400602911789</v>
      </c>
      <c r="E88" s="141">
        <f t="shared" ref="E88:AD88" si="82">E69/E$67*100</f>
        <v>61.195675299305648</v>
      </c>
      <c r="F88" s="127">
        <f t="shared" si="82"/>
        <v>61.621241535333773</v>
      </c>
      <c r="G88" s="127">
        <f t="shared" si="82"/>
        <v>58.598350380802898</v>
      </c>
      <c r="H88" s="127">
        <f t="shared" si="82"/>
        <v>59.478045503049785</v>
      </c>
      <c r="I88" s="127">
        <f t="shared" si="82"/>
        <v>62.047060437675796</v>
      </c>
      <c r="J88" s="127">
        <f t="shared" si="82"/>
        <v>63.764281596878369</v>
      </c>
      <c r="K88" s="127">
        <f t="shared" si="82"/>
        <v>65.962728316846352</v>
      </c>
      <c r="L88" s="127">
        <f t="shared" si="82"/>
        <v>67.37690298745143</v>
      </c>
      <c r="M88" s="127">
        <f t="shared" si="82"/>
        <v>67.564451175437995</v>
      </c>
      <c r="N88" s="127">
        <f t="shared" si="82"/>
        <v>65.706216708969365</v>
      </c>
      <c r="O88" s="127">
        <f t="shared" si="82"/>
        <v>65.791208791208788</v>
      </c>
      <c r="P88" s="127">
        <f t="shared" si="82"/>
        <v>67.172270955165686</v>
      </c>
      <c r="Q88" s="127">
        <f t="shared" si="82"/>
        <v>71.950349550577826</v>
      </c>
      <c r="R88" s="127">
        <f t="shared" si="82"/>
        <v>70.910973084886137</v>
      </c>
      <c r="S88" s="127">
        <f t="shared" si="82"/>
        <v>69.643701887928444</v>
      </c>
      <c r="T88" s="127">
        <f t="shared" si="82"/>
        <v>68.557442406197168</v>
      </c>
      <c r="U88" s="127">
        <f t="shared" si="82"/>
        <v>68.738263559041201</v>
      </c>
      <c r="V88" s="289">
        <f t="shared" si="82"/>
        <v>73.619342768597988</v>
      </c>
      <c r="W88" s="289">
        <f t="shared" si="82"/>
        <v>71.88147380881918</v>
      </c>
      <c r="X88" s="289">
        <f t="shared" si="82"/>
        <v>74.34251142116311</v>
      </c>
      <c r="Y88" s="127" t="e">
        <f t="shared" si="82"/>
        <v>#DIV/0!</v>
      </c>
      <c r="Z88" s="127" t="e">
        <f t="shared" si="82"/>
        <v>#DIV/0!</v>
      </c>
      <c r="AA88" s="127" t="e">
        <f t="shared" si="82"/>
        <v>#DIV/0!</v>
      </c>
      <c r="AB88" s="127" t="e">
        <f t="shared" si="82"/>
        <v>#DIV/0!</v>
      </c>
      <c r="AC88" s="118">
        <f t="shared" si="82"/>
        <v>61.853694038709271</v>
      </c>
      <c r="AD88" s="174">
        <f t="shared" si="82"/>
        <v>70.831702182664259</v>
      </c>
    </row>
    <row r="89" spans="1:31" ht="15" x14ac:dyDescent="0.35">
      <c r="B89" s="35" t="s">
        <v>36</v>
      </c>
      <c r="C89" s="23"/>
      <c r="D89" s="23"/>
      <c r="E89" s="23"/>
      <c r="F89" s="23"/>
      <c r="G89" s="23"/>
      <c r="H89" s="23"/>
      <c r="I89" s="23"/>
      <c r="J89" s="23"/>
    </row>
    <row r="90" spans="1:31" ht="15" x14ac:dyDescent="0.35">
      <c r="B90" s="36" t="s">
        <v>37</v>
      </c>
      <c r="C90" s="23"/>
      <c r="D90" s="23"/>
      <c r="E90" s="23"/>
      <c r="F90" s="23"/>
      <c r="G90" s="23"/>
      <c r="H90" s="23"/>
      <c r="I90" s="23"/>
      <c r="J90" s="23"/>
    </row>
  </sheetData>
  <phoneticPr fontId="3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4" fitToWidth="2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rowBreaks count="1" manualBreakCount="1">
    <brk id="43" max="31" man="1"/>
  </rowBreaks>
  <colBreaks count="1" manualBreakCount="1">
    <brk id="16" max="56" man="1"/>
  </colBreaks>
  <ignoredErrors>
    <ignoredError sqref="F37:AB52 F25:AB29 F23:AB23 AB24 E18:AB18 C64:C67 C8:C21 F31:AB35 C53:C58 C59 C62:C63 E63:P63 C61:D61 Q63:AB63 D62 E59:Q59 C60 AE25:AF49 AC73:AD79 AC37:AD52 AE70 AC25:AD35 AE51:AF52 AC70:AD71 AD72 AC81:AD88 AE81:AF88 AC80:AF80 AC72 AE72:AF72 AE71:AF71 AC36:AD36 AF70 AE50:AF50 AE73:AF79 AC23:AD23 AE23:AF23 AD13 AD9:AF12 AD14:AF18 AE13:AF13 AC22:AF22 AC21:AD21 AE68:AF68 AC68:AD68 AC53:AF57 AC69:AF69 AC59:AF64 AD58:AF58 AD8:AF8 AC20:AF20 AD19:AF19 AC65:AF67 AC14:AC18 AC9:AC12 AC8 AC19" formulaRange="1"/>
    <ignoredError sqref="D63:D66 D59:D60 AC58 AC13" formula="1" formulaRange="1"/>
    <ignoredError sqref="D11 D14 D18 D22 D67:D69 D24 D56:D58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FED5-2BA3-4B75-BFF5-A1F04481D6B0}">
  <dimension ref="A3:W6"/>
  <sheetViews>
    <sheetView workbookViewId="0">
      <selection activeCell="K32" sqref="K32"/>
    </sheetView>
  </sheetViews>
  <sheetFormatPr defaultRowHeight="14.4" x14ac:dyDescent="0.3"/>
  <sheetData>
    <row r="3" spans="1:23" x14ac:dyDescent="0.3">
      <c r="A3" s="259">
        <f>'PC FUEL'!E22</f>
        <v>133641</v>
      </c>
      <c r="B3" s="259">
        <f>'PC FUEL'!F22</f>
        <v>137922</v>
      </c>
      <c r="C3" s="259">
        <f>'PC FUEL'!G22</f>
        <v>172229</v>
      </c>
      <c r="D3" s="259">
        <f>'PC FUEL'!H22</f>
        <v>139060</v>
      </c>
      <c r="E3" s="259">
        <f>'PC FUEL'!I22</f>
        <v>139400</v>
      </c>
      <c r="F3" s="259">
        <f>'PC FUEL'!J22</f>
        <v>132371</v>
      </c>
      <c r="G3" s="259">
        <f>'PC FUEL'!K22</f>
        <v>118514</v>
      </c>
      <c r="H3" s="259">
        <f>'PC FUEL'!L22</f>
        <v>67279</v>
      </c>
      <c r="I3" s="259">
        <f>'PC FUEL'!M22</f>
        <v>126738</v>
      </c>
      <c r="J3" s="259">
        <f>'PC FUEL'!N22</f>
        <v>125394</v>
      </c>
      <c r="K3" s="259">
        <f>'PC FUEL'!O22</f>
        <v>124016</v>
      </c>
      <c r="L3" s="259">
        <f>'PC FUEL'!P22</f>
        <v>108092</v>
      </c>
      <c r="M3" s="259">
        <f>'PC FUEL'!Q22</f>
        <v>141976</v>
      </c>
      <c r="N3" s="259">
        <f>'PC FUEL'!R22</f>
        <v>157327</v>
      </c>
      <c r="O3" s="259">
        <f>'PC FUEL'!S22</f>
        <v>185153</v>
      </c>
      <c r="P3" s="259">
        <f>'PC FUEL'!T22</f>
        <v>155178</v>
      </c>
      <c r="Q3" s="259">
        <f>'PC FUEL'!U22</f>
        <v>150052</v>
      </c>
      <c r="R3" s="259">
        <f>'PC FUEL'!V22</f>
        <v>146505</v>
      </c>
      <c r="S3" s="259">
        <f>'PC FUEL'!W22</f>
        <v>123157</v>
      </c>
      <c r="T3" s="259">
        <f>'PC FUEL'!X22</f>
        <v>69420</v>
      </c>
      <c r="U3" s="259">
        <f>'PC FUEL'!Y22</f>
        <v>0</v>
      </c>
      <c r="V3" s="259">
        <f>'PC FUEL'!Z22</f>
        <v>0</v>
      </c>
      <c r="W3" s="259">
        <f>'PC FUEL'!AA22</f>
        <v>0</v>
      </c>
    </row>
    <row r="4" spans="1:23" x14ac:dyDescent="0.3">
      <c r="A4" s="259">
        <f>'PC FUEL'!E22-'PC SEGMENT'!E22</f>
        <v>0</v>
      </c>
      <c r="B4" s="259">
        <f>'PC FUEL'!F22-'PC SEGMENT'!F22</f>
        <v>0</v>
      </c>
      <c r="C4" s="259">
        <f>'PC FUEL'!G22-'PC SEGMENT'!G22</f>
        <v>0</v>
      </c>
      <c r="D4" s="259">
        <f>'PC FUEL'!H22-'PC SEGMENT'!H22</f>
        <v>0</v>
      </c>
      <c r="E4" s="259">
        <f>'PC FUEL'!I22-'PC SEGMENT'!I22</f>
        <v>0</v>
      </c>
      <c r="F4" s="259">
        <f>'PC FUEL'!J22-'PC SEGMENT'!J22</f>
        <v>0</v>
      </c>
      <c r="G4" s="259">
        <f>'PC FUEL'!K22-'PC SEGMENT'!K22</f>
        <v>0</v>
      </c>
      <c r="H4" s="259">
        <f>'PC FUEL'!L22-'PC SEGMENT'!L22</f>
        <v>0</v>
      </c>
      <c r="I4" s="259">
        <f>'PC FUEL'!M22-'PC SEGMENT'!M22</f>
        <v>0</v>
      </c>
      <c r="J4" s="259">
        <f>'PC FUEL'!N22-'PC SEGMENT'!N22</f>
        <v>0</v>
      </c>
      <c r="K4" s="259">
        <f>'PC FUEL'!O22-'PC SEGMENT'!O22</f>
        <v>0</v>
      </c>
      <c r="L4" s="259">
        <f>'PC FUEL'!P22-'PC SEGMENT'!P22</f>
        <v>0</v>
      </c>
      <c r="M4" s="259">
        <f>'PC FUEL'!Q22-'PC SEGMENT'!Q22</f>
        <v>0</v>
      </c>
      <c r="N4" s="259">
        <f>'PC FUEL'!R22-'PC SEGMENT'!R22</f>
        <v>0</v>
      </c>
      <c r="O4" s="259">
        <f>'PC FUEL'!S22-'PC SEGMENT'!S22</f>
        <v>0</v>
      </c>
      <c r="P4" s="259">
        <f>'PC FUEL'!T22-'PC SEGMENT'!T22</f>
        <v>0</v>
      </c>
      <c r="Q4" s="259">
        <f>'PC FUEL'!U22-'PC SEGMENT'!U22</f>
        <v>0</v>
      </c>
      <c r="R4" s="259">
        <f>'PC FUEL'!V22-'PC SEGMENT'!V22</f>
        <v>0</v>
      </c>
      <c r="S4" s="259">
        <f>'PC FUEL'!W22-'PC SEGMENT'!W22</f>
        <v>0</v>
      </c>
      <c r="T4" s="259">
        <f>'PC FUEL'!X22-'PC SEGMENT'!X22</f>
        <v>0</v>
      </c>
      <c r="U4" s="259">
        <f>'PC FUEL'!Y22-'PC SEGMENT'!Y22</f>
        <v>0</v>
      </c>
      <c r="V4" s="259">
        <f>'PC FUEL'!Z22-'PC SEGMENT'!Z22</f>
        <v>0</v>
      </c>
      <c r="W4" s="259">
        <f>'PC FUEL'!AA22-'PC SEGMENT'!AA22</f>
        <v>0</v>
      </c>
    </row>
    <row r="5" spans="1:23" x14ac:dyDescent="0.3">
      <c r="A5" s="259">
        <f>'PC FUEL'!E22-'PC OWNER'!E16</f>
        <v>0</v>
      </c>
      <c r="B5" s="259">
        <f>'PC FUEL'!F22-'PC OWNER'!F16</f>
        <v>0</v>
      </c>
      <c r="C5" s="259">
        <f>'PC FUEL'!G22-'PC OWNER'!G16</f>
        <v>0</v>
      </c>
      <c r="D5" s="259">
        <f>'PC FUEL'!H22-'PC OWNER'!H16</f>
        <v>0</v>
      </c>
      <c r="E5" s="259">
        <f>'PC FUEL'!I22-'PC OWNER'!I16</f>
        <v>0</v>
      </c>
      <c r="F5" s="259">
        <f>'PC FUEL'!J22-'PC OWNER'!J16</f>
        <v>0</v>
      </c>
      <c r="G5" s="259">
        <f>'PC FUEL'!K22-'PC OWNER'!K16</f>
        <v>0</v>
      </c>
      <c r="H5" s="259">
        <f>'PC FUEL'!L22-'PC OWNER'!L16</f>
        <v>0</v>
      </c>
      <c r="I5" s="259">
        <f>'PC FUEL'!M22-'PC OWNER'!M16</f>
        <v>0</v>
      </c>
      <c r="J5" s="259">
        <f>'PC FUEL'!N22-'PC OWNER'!N16</f>
        <v>0</v>
      </c>
      <c r="K5" s="259">
        <f>'PC FUEL'!O22-'PC OWNER'!O16</f>
        <v>0</v>
      </c>
      <c r="L5" s="259">
        <f>'PC FUEL'!P22-'PC OWNER'!P16</f>
        <v>0</v>
      </c>
      <c r="M5" s="259">
        <f>'PC FUEL'!Q22-'PC OWNER'!Q16</f>
        <v>0</v>
      </c>
      <c r="N5" s="259">
        <f>'PC FUEL'!R22-'PC OWNER'!R16</f>
        <v>0</v>
      </c>
      <c r="O5" s="259">
        <f>'PC FUEL'!S22-'PC OWNER'!S16</f>
        <v>0</v>
      </c>
      <c r="P5" s="259">
        <f>'PC FUEL'!T22-'PC OWNER'!T16</f>
        <v>0</v>
      </c>
      <c r="Q5" s="259">
        <f>'PC FUEL'!U22-'PC OWNER'!U16</f>
        <v>0</v>
      </c>
      <c r="R5" s="259">
        <f>'PC FUEL'!V22-'PC OWNER'!V16</f>
        <v>0</v>
      </c>
      <c r="S5" s="259">
        <f>'PC FUEL'!W22-'PC OWNER'!W16</f>
        <v>0</v>
      </c>
      <c r="T5" s="259">
        <f>'PC FUEL'!X22-'PC OWNER'!X16</f>
        <v>0</v>
      </c>
      <c r="U5" s="259">
        <f>'PC FUEL'!Y22-'PC OWNER'!Y16</f>
        <v>0</v>
      </c>
      <c r="V5" s="259">
        <f>'PC FUEL'!Z22-'PC OWNER'!Z16</f>
        <v>0</v>
      </c>
      <c r="W5" s="259">
        <f>'PC FUEL'!AA22-'PC OWNER'!AA16</f>
        <v>0</v>
      </c>
    </row>
    <row r="6" spans="1:23" x14ac:dyDescent="0.3">
      <c r="A6" s="259">
        <f>'PC FUEL'!E22-'PC REGION'!E32</f>
        <v>0</v>
      </c>
      <c r="B6" s="259">
        <f>'PC FUEL'!F22-'PC REGION'!F32</f>
        <v>0</v>
      </c>
      <c r="C6" s="259">
        <f>'PC FUEL'!G22-'PC REGION'!G32</f>
        <v>0</v>
      </c>
      <c r="D6" s="259">
        <f>'PC FUEL'!H22-'PC REGION'!H32</f>
        <v>0</v>
      </c>
      <c r="E6" s="259">
        <f>'PC FUEL'!I22-'PC REGION'!I32</f>
        <v>0</v>
      </c>
      <c r="F6" s="259">
        <f>'PC FUEL'!J22-'PC REGION'!J32</f>
        <v>0</v>
      </c>
      <c r="G6" s="259">
        <f>'PC FUEL'!K22-'PC REGION'!K32</f>
        <v>0</v>
      </c>
      <c r="H6" s="259">
        <f>'PC FUEL'!L22-'PC REGION'!L32</f>
        <v>0</v>
      </c>
      <c r="I6" s="259">
        <f>'PC FUEL'!M22-'PC REGION'!M32</f>
        <v>0</v>
      </c>
      <c r="J6" s="259">
        <f>'PC FUEL'!N22-'PC REGION'!N32</f>
        <v>0</v>
      </c>
      <c r="K6" s="259">
        <f>'PC FUEL'!O22-'PC REGION'!O32</f>
        <v>0</v>
      </c>
      <c r="L6" s="259">
        <f>'PC FUEL'!P22-'PC REGION'!P32</f>
        <v>0</v>
      </c>
      <c r="M6" s="259">
        <f>'PC FUEL'!Q22-'PC REGION'!Q32</f>
        <v>0</v>
      </c>
      <c r="N6" s="259">
        <f>'PC FUEL'!R22-'PC REGION'!R32</f>
        <v>0</v>
      </c>
      <c r="O6" s="259">
        <f>'PC FUEL'!S22-'PC REGION'!S32</f>
        <v>0</v>
      </c>
      <c r="P6" s="259">
        <f>'PC FUEL'!T22-'PC REGION'!T32</f>
        <v>0</v>
      </c>
      <c r="Q6" s="259">
        <f>'PC FUEL'!U22-'PC REGION'!U32</f>
        <v>0</v>
      </c>
      <c r="R6" s="259">
        <f>'PC FUEL'!V22-'PC REGION'!V32</f>
        <v>0</v>
      </c>
      <c r="S6" s="259">
        <f>'PC FUEL'!W22-'PC REGION'!W32</f>
        <v>0</v>
      </c>
      <c r="T6" s="259">
        <f>'PC FUEL'!X22-'PC REGION'!X32</f>
        <v>0</v>
      </c>
      <c r="U6" s="259">
        <f>'PC FUEL'!Y22-'PC REGION'!Y32</f>
        <v>0</v>
      </c>
      <c r="V6" s="259">
        <f>'PC FUEL'!Z22-'PC REGION'!Z32</f>
        <v>0</v>
      </c>
      <c r="W6" s="259">
        <f>'PC FUEL'!AA22-'PC REGION'!AA32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914E-3B35-4DA8-B1AF-5843BF64B96E}">
  <dimension ref="A1:AJ5"/>
  <sheetViews>
    <sheetView workbookViewId="0">
      <selection activeCell="AC1" sqref="A1:AC5"/>
    </sheetView>
  </sheetViews>
  <sheetFormatPr defaultRowHeight="14.4" x14ac:dyDescent="0.3"/>
  <sheetData>
    <row r="1" spans="1:36" x14ac:dyDescent="0.3">
      <c r="A1" s="259">
        <f>'PC FUEL'!B22</f>
        <v>1567151</v>
      </c>
      <c r="B1" s="259">
        <f>'PC FUEL'!C22</f>
        <v>1524656</v>
      </c>
      <c r="C1" s="259">
        <f>'PC FUEL'!D22</f>
        <v>-2.7116085176221052</v>
      </c>
      <c r="D1" s="259">
        <f>'PC FUEL'!E22</f>
        <v>133641</v>
      </c>
      <c r="E1" s="259">
        <f>'PC FUEL'!F22</f>
        <v>137922</v>
      </c>
      <c r="F1" s="259">
        <f>'PC FUEL'!G22</f>
        <v>172229</v>
      </c>
      <c r="G1" s="259">
        <f>'PC FUEL'!H22</f>
        <v>139060</v>
      </c>
      <c r="H1" s="259">
        <f>'PC FUEL'!I22</f>
        <v>139400</v>
      </c>
      <c r="I1" s="259">
        <f>'PC FUEL'!J22</f>
        <v>132371</v>
      </c>
      <c r="J1" s="259">
        <f>'PC FUEL'!K22</f>
        <v>118514</v>
      </c>
      <c r="K1" s="259">
        <f>'PC FUEL'!L22</f>
        <v>67279</v>
      </c>
      <c r="L1" s="259">
        <f>'PC FUEL'!M22</f>
        <v>126738</v>
      </c>
      <c r="M1" s="259">
        <f>'PC FUEL'!N22</f>
        <v>125394</v>
      </c>
      <c r="N1" s="259">
        <f>'PC FUEL'!O22</f>
        <v>124016</v>
      </c>
      <c r="O1" s="259">
        <f>'PC FUEL'!P22</f>
        <v>108092</v>
      </c>
      <c r="P1" s="259">
        <f>'PC FUEL'!Q22</f>
        <v>141976</v>
      </c>
      <c r="Q1" s="259">
        <f>'PC FUEL'!R22</f>
        <v>157327</v>
      </c>
      <c r="R1" s="259">
        <f>'PC FUEL'!S22</f>
        <v>185153</v>
      </c>
      <c r="S1" s="259">
        <f>'PC FUEL'!T22</f>
        <v>155178</v>
      </c>
      <c r="T1" s="259">
        <f>'PC FUEL'!U22</f>
        <v>150052</v>
      </c>
      <c r="U1" s="259">
        <f>'PC FUEL'!V22</f>
        <v>146505</v>
      </c>
      <c r="V1" s="259">
        <f>'PC FUEL'!W22</f>
        <v>123157</v>
      </c>
      <c r="W1" s="259">
        <f>'PC FUEL'!X22</f>
        <v>69420</v>
      </c>
      <c r="X1" s="259">
        <f>'PC FUEL'!Y22</f>
        <v>0</v>
      </c>
      <c r="Y1" s="259">
        <f>'PC FUEL'!Z22</f>
        <v>0</v>
      </c>
      <c r="Z1" s="259">
        <f>'PC FUEL'!AA22</f>
        <v>0</v>
      </c>
      <c r="AA1" s="259">
        <f>'PC FUEL'!AB22</f>
        <v>0</v>
      </c>
      <c r="AB1" s="259">
        <f>'PC FUEL'!AC22</f>
        <v>1040416</v>
      </c>
      <c r="AC1" s="259">
        <f>'PC FUEL'!AD22</f>
        <v>1128768</v>
      </c>
      <c r="AD1" s="259">
        <f>'PC FUEL'!AE22</f>
        <v>3.1822708423133506E-2</v>
      </c>
      <c r="AE1" s="259">
        <f>'PC FUEL'!AF22</f>
        <v>8.4919878202565122E-2</v>
      </c>
      <c r="AF1" s="259"/>
      <c r="AG1" s="259"/>
      <c r="AH1" s="259"/>
      <c r="AI1" s="259"/>
      <c r="AJ1" s="259"/>
    </row>
    <row r="2" spans="1:36" x14ac:dyDescent="0.3">
      <c r="A2" s="259">
        <f>'PC SEGMENT'!B22</f>
        <v>1558071</v>
      </c>
      <c r="B2" s="259">
        <f>'PC SEGMENT'!C22</f>
        <v>1524656</v>
      </c>
      <c r="C2" s="259">
        <f>'PC SEGMENT'!D22</f>
        <v>-2.1446391082306261E-2</v>
      </c>
      <c r="D2" s="259">
        <f>'PC SEGMENT'!E22</f>
        <v>133641</v>
      </c>
      <c r="E2" s="259">
        <f>'PC SEGMENT'!F22</f>
        <v>137922</v>
      </c>
      <c r="F2" s="259">
        <f>'PC SEGMENT'!G22</f>
        <v>172229</v>
      </c>
      <c r="G2" s="259">
        <f>'PC SEGMENT'!H22</f>
        <v>139060</v>
      </c>
      <c r="H2" s="259">
        <f>'PC SEGMENT'!I22</f>
        <v>139400</v>
      </c>
      <c r="I2" s="259">
        <f>'PC SEGMENT'!J22</f>
        <v>132371</v>
      </c>
      <c r="J2" s="259">
        <f>'PC SEGMENT'!K22</f>
        <v>118514</v>
      </c>
      <c r="K2" s="259">
        <f>'PC SEGMENT'!L22</f>
        <v>67279</v>
      </c>
      <c r="L2" s="259">
        <f>'PC SEGMENT'!M22</f>
        <v>126738</v>
      </c>
      <c r="M2" s="259">
        <f>'PC SEGMENT'!N22</f>
        <v>125394</v>
      </c>
      <c r="N2" s="259">
        <f>'PC SEGMENT'!O22</f>
        <v>124016</v>
      </c>
      <c r="O2" s="259">
        <f>'PC SEGMENT'!P22</f>
        <v>108092</v>
      </c>
      <c r="P2" s="259">
        <f>'PC SEGMENT'!Q22</f>
        <v>141976</v>
      </c>
      <c r="Q2" s="259">
        <f>'PC SEGMENT'!R22</f>
        <v>157327</v>
      </c>
      <c r="R2" s="259">
        <f>'PC SEGMENT'!S22</f>
        <v>185153</v>
      </c>
      <c r="S2" s="259">
        <f>'PC SEGMENT'!T22</f>
        <v>155178</v>
      </c>
      <c r="T2" s="259">
        <f>'PC SEGMENT'!U22</f>
        <v>150052</v>
      </c>
      <c r="U2" s="259">
        <f>'PC SEGMENT'!V22</f>
        <v>146505</v>
      </c>
      <c r="V2" s="259">
        <f>'PC SEGMENT'!W22</f>
        <v>123157</v>
      </c>
      <c r="W2" s="259">
        <f>'PC SEGMENT'!X22</f>
        <v>69420</v>
      </c>
      <c r="X2" s="259">
        <f>'PC SEGMENT'!Y22</f>
        <v>0</v>
      </c>
      <c r="Y2" s="259">
        <f>'PC SEGMENT'!Z22</f>
        <v>0</v>
      </c>
      <c r="Z2" s="259">
        <f>'PC SEGMENT'!AA22</f>
        <v>0</v>
      </c>
      <c r="AA2" s="259">
        <f>'PC SEGMENT'!AB22</f>
        <v>0</v>
      </c>
      <c r="AB2" s="259">
        <f>'PC SEGMENT'!AC22</f>
        <v>1040416</v>
      </c>
      <c r="AC2" s="259">
        <f>'PC SEGMENT'!AD22</f>
        <v>1128768</v>
      </c>
      <c r="AD2">
        <f>'PC SEGMENT'!AE22</f>
        <v>3.1822708423133506E-2</v>
      </c>
      <c r="AE2">
        <f>'PC SEGMENT'!AF22</f>
        <v>8.4919878202565122E-2</v>
      </c>
    </row>
    <row r="3" spans="1:36" x14ac:dyDescent="0.3">
      <c r="A3" s="259">
        <f>'PC OWNER'!B16</f>
        <v>1558071</v>
      </c>
      <c r="B3" s="259">
        <f>'PC OWNER'!C16</f>
        <v>1524656</v>
      </c>
      <c r="C3" s="259">
        <f>'PC OWNER'!D16</f>
        <v>-2.1446391082306261E-2</v>
      </c>
      <c r="D3" s="259">
        <f>'PC OWNER'!E16</f>
        <v>133641</v>
      </c>
      <c r="E3" s="259">
        <f>'PC OWNER'!F16</f>
        <v>137922</v>
      </c>
      <c r="F3" s="259">
        <f>'PC OWNER'!G16</f>
        <v>172229</v>
      </c>
      <c r="G3" s="259">
        <f>'PC OWNER'!H16</f>
        <v>139060</v>
      </c>
      <c r="H3" s="259">
        <f>'PC OWNER'!I16</f>
        <v>139400</v>
      </c>
      <c r="I3" s="259">
        <f>'PC OWNER'!J16</f>
        <v>132371</v>
      </c>
      <c r="J3" s="259">
        <f>'PC OWNER'!K16</f>
        <v>118514</v>
      </c>
      <c r="K3" s="259">
        <f>'PC OWNER'!L16</f>
        <v>67279</v>
      </c>
      <c r="L3" s="259">
        <f>'PC OWNER'!M16</f>
        <v>126738</v>
      </c>
      <c r="M3" s="259">
        <f>'PC OWNER'!N16</f>
        <v>125394</v>
      </c>
      <c r="N3" s="259">
        <f>'PC OWNER'!O16</f>
        <v>124016</v>
      </c>
      <c r="O3" s="259">
        <f>'PC OWNER'!P16</f>
        <v>108092</v>
      </c>
      <c r="P3" s="259">
        <f>'PC OWNER'!Q16</f>
        <v>141976</v>
      </c>
      <c r="Q3" s="259">
        <f>'PC OWNER'!R16</f>
        <v>157327</v>
      </c>
      <c r="R3" s="259">
        <f>'PC OWNER'!S16</f>
        <v>185153</v>
      </c>
      <c r="S3" s="259">
        <f>'PC OWNER'!T16</f>
        <v>155178</v>
      </c>
      <c r="T3" s="259">
        <f>'PC OWNER'!U16</f>
        <v>150052</v>
      </c>
      <c r="U3" s="259">
        <f>'PC OWNER'!V16</f>
        <v>146505</v>
      </c>
      <c r="V3" s="259">
        <f>'PC OWNER'!W16</f>
        <v>123157</v>
      </c>
      <c r="W3" s="259">
        <f>'PC OWNER'!X16</f>
        <v>69420</v>
      </c>
      <c r="X3" s="259">
        <f>'PC OWNER'!Y16</f>
        <v>0</v>
      </c>
      <c r="Y3" s="259">
        <f>'PC OWNER'!Z16</f>
        <v>0</v>
      </c>
      <c r="Z3" s="259">
        <f>'PC OWNER'!AA16</f>
        <v>0</v>
      </c>
      <c r="AA3" s="259">
        <f>'PC OWNER'!AB16</f>
        <v>0</v>
      </c>
      <c r="AB3" s="259">
        <f>'PC OWNER'!AC16</f>
        <v>1040416</v>
      </c>
      <c r="AC3" s="259">
        <f>'PC OWNER'!AD16</f>
        <v>1128768</v>
      </c>
      <c r="AD3">
        <f>'PC OWNER'!AE16</f>
        <v>3.1822708423133506E-2</v>
      </c>
      <c r="AE3">
        <f>'PC OWNER'!AF16</f>
        <v>8.4919878202565122E-2</v>
      </c>
    </row>
    <row r="4" spans="1:36" x14ac:dyDescent="0.3">
      <c r="A4" s="259">
        <f>'PC REGION'!B32</f>
        <v>1558071</v>
      </c>
      <c r="B4" s="259">
        <f>'PC REGION'!C32</f>
        <v>1524656</v>
      </c>
      <c r="C4" s="259">
        <f>'PC REGION'!D32</f>
        <v>-2.1446391082306261E-2</v>
      </c>
      <c r="D4" s="259">
        <f>'PC REGION'!E32</f>
        <v>133641</v>
      </c>
      <c r="E4" s="259">
        <f>'PC REGION'!F32</f>
        <v>137922</v>
      </c>
      <c r="F4" s="259">
        <f>'PC REGION'!G32</f>
        <v>172229</v>
      </c>
      <c r="G4" s="259">
        <f>'PC REGION'!H32</f>
        <v>139060</v>
      </c>
      <c r="H4" s="259">
        <f>'PC REGION'!I32</f>
        <v>139400</v>
      </c>
      <c r="I4" s="259">
        <f>'PC REGION'!J32</f>
        <v>132371</v>
      </c>
      <c r="J4" s="259">
        <f>'PC REGION'!K32</f>
        <v>118514</v>
      </c>
      <c r="K4" s="259">
        <f>'PC REGION'!L32</f>
        <v>67279</v>
      </c>
      <c r="L4" s="259">
        <f>'PC REGION'!M32</f>
        <v>126738</v>
      </c>
      <c r="M4" s="259">
        <f>'PC REGION'!N32</f>
        <v>125394</v>
      </c>
      <c r="N4" s="259">
        <f>'PC REGION'!O32</f>
        <v>124016</v>
      </c>
      <c r="O4" s="259">
        <f>'PC REGION'!P32</f>
        <v>108092</v>
      </c>
      <c r="P4" s="259">
        <f>'PC REGION'!Q32</f>
        <v>141976</v>
      </c>
      <c r="Q4" s="259">
        <f>'PC REGION'!R32</f>
        <v>157327</v>
      </c>
      <c r="R4" s="259">
        <f>'PC REGION'!S32</f>
        <v>185153</v>
      </c>
      <c r="S4" s="259">
        <f>'PC REGION'!T32</f>
        <v>155178</v>
      </c>
      <c r="T4" s="259">
        <f>'PC REGION'!U32</f>
        <v>150052</v>
      </c>
      <c r="U4" s="259">
        <f>'PC REGION'!V32</f>
        <v>146505</v>
      </c>
      <c r="V4" s="259">
        <f>'PC REGION'!W32</f>
        <v>123157</v>
      </c>
      <c r="W4" s="259">
        <f>'PC REGION'!X32</f>
        <v>69420</v>
      </c>
      <c r="X4" s="259">
        <f>'PC REGION'!Y32</f>
        <v>0</v>
      </c>
      <c r="Y4" s="259">
        <f>'PC REGION'!Z32</f>
        <v>0</v>
      </c>
      <c r="Z4" s="259">
        <f>'PC REGION'!AA32</f>
        <v>0</v>
      </c>
      <c r="AA4" s="259">
        <f>'PC REGION'!AB32</f>
        <v>0</v>
      </c>
      <c r="AB4" s="259">
        <f>'PC REGION'!AC32</f>
        <v>1040416</v>
      </c>
      <c r="AC4" s="259">
        <f>'PC REGION'!AD32</f>
        <v>1128768</v>
      </c>
      <c r="AD4">
        <f>'PC REGION'!AE32</f>
        <v>3.1822708423133506E-2</v>
      </c>
      <c r="AE4">
        <f>'PC REGION'!AF32</f>
        <v>8.4919878202565122E-2</v>
      </c>
    </row>
    <row r="5" spans="1:36" x14ac:dyDescent="0.3">
      <c r="A5" s="259">
        <f>'PC OWNER_FUEL'!B67+'PC OWNER_FUEL'!B22</f>
        <v>1598944</v>
      </c>
      <c r="B5" s="259">
        <f>'PC OWNER_FUEL'!C67+'PC OWNER_FUEL'!C22</f>
        <v>1524656</v>
      </c>
      <c r="C5" s="259">
        <f>'PC OWNER_FUEL'!D67+'PC OWNER_FUEL'!D22</f>
        <v>-8.2829977078381045</v>
      </c>
      <c r="D5" s="259">
        <f>'PC OWNER_FUEL'!E67+'PC OWNER_FUEL'!E22</f>
        <v>133641</v>
      </c>
      <c r="E5" s="259">
        <f>'PC OWNER_FUEL'!F67+'PC OWNER_FUEL'!F22</f>
        <v>137922</v>
      </c>
      <c r="F5" s="259">
        <f>'PC OWNER_FUEL'!G67+'PC OWNER_FUEL'!G22</f>
        <v>172229</v>
      </c>
      <c r="G5" s="259">
        <f>'PC OWNER_FUEL'!H67+'PC OWNER_FUEL'!H22</f>
        <v>139060</v>
      </c>
      <c r="H5" s="259">
        <f>'PC OWNER_FUEL'!I67+'PC OWNER_FUEL'!I22</f>
        <v>139400</v>
      </c>
      <c r="I5" s="259">
        <f>'PC OWNER_FUEL'!J67+'PC OWNER_FUEL'!J22</f>
        <v>132371</v>
      </c>
      <c r="J5" s="259">
        <f>'PC OWNER_FUEL'!K67+'PC OWNER_FUEL'!K22</f>
        <v>118514</v>
      </c>
      <c r="K5" s="259">
        <f>'PC OWNER_FUEL'!L67+'PC OWNER_FUEL'!L22</f>
        <v>67279</v>
      </c>
      <c r="L5" s="259">
        <f>'PC OWNER_FUEL'!M67+'PC OWNER_FUEL'!M22</f>
        <v>126738</v>
      </c>
      <c r="M5" s="259">
        <f>'PC OWNER_FUEL'!N67+'PC OWNER_FUEL'!N22</f>
        <v>125394</v>
      </c>
      <c r="N5" s="259">
        <f>'PC OWNER_FUEL'!O67+'PC OWNER_FUEL'!O22</f>
        <v>124016</v>
      </c>
      <c r="O5" s="259">
        <f>'PC OWNER_FUEL'!P67+'PC OWNER_FUEL'!P22</f>
        <v>108092</v>
      </c>
      <c r="P5" s="259">
        <f>'PC OWNER_FUEL'!Q67+'PC OWNER_FUEL'!Q22</f>
        <v>141976</v>
      </c>
      <c r="Q5" s="259">
        <f>'PC OWNER_FUEL'!R67+'PC OWNER_FUEL'!R22</f>
        <v>157327</v>
      </c>
      <c r="R5" s="259">
        <f>'PC OWNER_FUEL'!S67+'PC OWNER_FUEL'!S22</f>
        <v>185153</v>
      </c>
      <c r="S5" s="259">
        <f>'PC OWNER_FUEL'!T67+'PC OWNER_FUEL'!T22</f>
        <v>155178</v>
      </c>
      <c r="T5" s="259">
        <f>'PC OWNER_FUEL'!U67+'PC OWNER_FUEL'!U22</f>
        <v>150052</v>
      </c>
      <c r="U5" s="259">
        <f>'PC OWNER_FUEL'!V67+'PC OWNER_FUEL'!V22</f>
        <v>146505</v>
      </c>
      <c r="V5" s="259">
        <f>'PC OWNER_FUEL'!W67+'PC OWNER_FUEL'!W22</f>
        <v>123157</v>
      </c>
      <c r="W5" s="259">
        <f>'PC OWNER_FUEL'!X67+'PC OWNER_FUEL'!X22</f>
        <v>69420</v>
      </c>
      <c r="X5" s="259">
        <f>'PC OWNER_FUEL'!Y67+'PC OWNER_FUEL'!Y22</f>
        <v>0</v>
      </c>
      <c r="Y5" s="259">
        <f>'PC OWNER_FUEL'!Z67+'PC OWNER_FUEL'!Z22</f>
        <v>0</v>
      </c>
      <c r="Z5" s="259">
        <f>'PC OWNER_FUEL'!AA67+'PC OWNER_FUEL'!AA22</f>
        <v>0</v>
      </c>
      <c r="AA5" s="259">
        <f>'PC OWNER_FUEL'!AB67+'PC OWNER_FUEL'!AB22</f>
        <v>0</v>
      </c>
      <c r="AB5" s="259">
        <f>'PC OWNER_FUEL'!AC67+'PC OWNER_FUEL'!AC22</f>
        <v>1040416</v>
      </c>
      <c r="AC5" s="259">
        <f>'PC OWNER_FUEL'!AD67+'PC OWNER_FUEL'!AD22</f>
        <v>1128768</v>
      </c>
      <c r="AD5" s="259">
        <f>'PC OWNER_FUEL'!AE67+'PC OWNER_FUEL'!AE22</f>
        <v>6.3640763504406506E-2</v>
      </c>
      <c r="AE5" s="259">
        <f>'PC OWNER_FUEL'!AF67+'PC OWNER_FUEL'!AF22</f>
        <v>0.16909250319731056</v>
      </c>
      <c r="AF5" s="259"/>
      <c r="AG5" s="259"/>
      <c r="AH5" s="259"/>
      <c r="AI5" s="259"/>
      <c r="AJ5" s="2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11</vt:i4>
      </vt:variant>
    </vt:vector>
  </HeadingPairs>
  <TitlesOfParts>
    <vt:vector size="18" baseType="lpstr">
      <vt:lpstr>PC FUEL</vt:lpstr>
      <vt:lpstr>PC SEGMENT</vt:lpstr>
      <vt:lpstr>PC OWNER</vt:lpstr>
      <vt:lpstr>PC REGION</vt:lpstr>
      <vt:lpstr>PC OWNER_FUEL</vt:lpstr>
      <vt:lpstr>check</vt:lpstr>
      <vt:lpstr>Foglio1</vt:lpstr>
      <vt:lpstr>'PC FUEL'!Area_stampa</vt:lpstr>
      <vt:lpstr>'PC OWNER'!Area_stampa</vt:lpstr>
      <vt:lpstr>'PC OWNER_FUEL'!Area_stampa</vt:lpstr>
      <vt:lpstr>'PC REGION'!Area_stampa</vt:lpstr>
      <vt:lpstr>'PC SEGMENT'!Area_stampa</vt:lpstr>
      <vt:lpstr>Query1</vt:lpstr>
      <vt:lpstr>'PC FUEL'!Titoli_stampa</vt:lpstr>
      <vt:lpstr>'PC OWNER'!Titoli_stampa</vt:lpstr>
      <vt:lpstr>'PC OWNER_FUEL'!Titoli_stampa</vt:lpstr>
      <vt:lpstr>'PC REGION'!Titoli_stampa</vt:lpstr>
      <vt:lpstr>'PC SEGMENT'!Titoli_stampa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2026-09-09T11:54:06Z</dcterms:modified>
</cp:coreProperties>
</file>